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comments/comment1.xml" ContentType="application/vnd.openxmlformats-officedocument.spreadsheetml.comment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tart Here" sheetId="1" state="visible" r:id="rId1"/>
    <sheet name="Cost Comparison" sheetId="2" state="visible" r:id="rId2"/>
    <sheet name="Scope Comparison" sheetId="3" state="visible" r:id="rId3"/>
    <sheet name="Clarification Questions" sheetId="4" state="visible" r:id="rId4"/>
    <sheet name="Summary" sheetId="5" state="visible" r:id="rId5"/>
  </sheets>
  <definedNames>
    <definedName name="_xlnm._FilterDatabase" localSheetId="1" hidden="1">'Cost Comparison'!$A$4:$E$40</definedName>
    <definedName name="_xlnm._FilterDatabase" localSheetId="2" hidden="1">'Scope Comparison'!$A$4:$I$45</definedName>
  </definedNames>
  <calcPr calcId="124519" calcMode="auto" fullCalcOnLoad="1" forceFullCalc="1"/>
</workbook>
</file>

<file path=xl/styles.xml><?xml version="1.0" encoding="utf-8"?>
<styleSheet xmlns="http://schemas.openxmlformats.org/spreadsheetml/2006/main">
  <numFmts count="2">
    <numFmt numFmtId="164" formatCode="d mmm yyyy"/>
    <numFmt numFmtId="165" formatCode="$#,##0.00"/>
  </numFmts>
  <fonts count="13">
    <font>
      <name val="Calibri"/>
      <family val="2"/>
      <color theme="1"/>
      <sz val="11"/>
      <scheme val="minor"/>
    </font>
    <font>
      <name val="Arial"/>
      <b val="1"/>
      <color rgb="00FFFFFF"/>
      <sz val="20"/>
    </font>
    <font>
      <name val="Arial"/>
      <i val="1"/>
      <color rgb="006B7280"/>
      <sz val="10"/>
    </font>
    <font>
      <name val="Arial"/>
      <b val="1"/>
      <color rgb="002D2E30"/>
      <sz val="12"/>
    </font>
    <font>
      <name val="Arial"/>
      <color rgb="002D2E30"/>
      <sz val="10"/>
    </font>
    <font>
      <name val="Calibri"/>
      <family val="2"/>
      <color theme="10"/>
      <sz val="12"/>
      <scheme val="minor"/>
    </font>
    <font>
      <name val="Arial"/>
      <b val="1"/>
      <color rgb="00FFFFFF"/>
    </font>
    <font>
      <name val="Arial"/>
    </font>
    <font>
      <name val="Arial"/>
      <b val="1"/>
    </font>
    <font>
      <name val="Arial"/>
      <b val="1"/>
      <color rgb="00FFFFFF"/>
      <sz val="12"/>
    </font>
    <font>
      <name val="Arial"/>
      <family val="2"/>
      <color theme="10"/>
      <sz val="12"/>
      <scheme val="minor"/>
    </font>
    <font>
      <name val="Arial"/>
      <family val="2"/>
      <color theme="1"/>
      <sz val="11"/>
      <scheme val="minor"/>
    </font>
    <font>
      <name val="Arial"/>
      <b val="1"/>
      <color rgb="00E91C24"/>
    </font>
  </fonts>
  <fills count="6">
    <fill>
      <patternFill/>
    </fill>
    <fill>
      <patternFill patternType="gray125"/>
    </fill>
    <fill>
      <patternFill patternType="solid">
        <fgColor rgb="002D2E30"/>
      </patternFill>
    </fill>
    <fill>
      <patternFill patternType="solid">
        <fgColor rgb="00F3F4F6"/>
      </patternFill>
    </fill>
    <fill>
      <patternFill patternType="solid">
        <fgColor rgb="00E91C24"/>
      </patternFill>
    </fill>
    <fill>
      <patternFill patternType="solid">
        <fgColor rgb="00FFF7ED"/>
      </patternFill>
    </fill>
  </fills>
  <borders count="3">
    <border>
      <left/>
      <right/>
      <top/>
      <bottom/>
      <diagonal/>
    </border>
    <border>
      <bottom style="thin">
        <color rgb="00D1D5DB"/>
      </bottom>
    </border>
    <border>
      <left style="thin">
        <color rgb="00D1D5DB"/>
      </left>
      <right style="thin">
        <color rgb="00D1D5DB"/>
      </right>
      <top style="thin">
        <color rgb="00D1D5DB"/>
      </top>
      <bottom style="thin">
        <color rgb="00D1D5DB"/>
      </bottom>
    </border>
  </borders>
  <cellStyleXfs count="2">
    <xf numFmtId="0" fontId="0" fillId="0" borderId="0"/>
    <xf numFmtId="0" fontId="5" fillId="0" borderId="0"/>
  </cellStyleXfs>
  <cellXfs count="21">
    <xf numFmtId="0" fontId="0" fillId="0" borderId="0" pivotButton="0" quotePrefix="0" xfId="0"/>
    <xf numFmtId="0" fontId="1" fillId="2" borderId="0" applyAlignment="1" pivotButton="0" quotePrefix="0" xfId="0">
      <alignment vertical="center"/>
    </xf>
    <xf numFmtId="0" fontId="2" fillId="0" borderId="0" applyAlignment="1" pivotButton="0" quotePrefix="0" xfId="0">
      <alignment vertical="top" wrapText="1"/>
    </xf>
    <xf numFmtId="0" fontId="12" fillId="0" borderId="0" applyAlignment="1" pivotButton="0" quotePrefix="0" xfId="0">
      <alignment wrapText="1"/>
    </xf>
    <xf numFmtId="0" fontId="3" fillId="3" borderId="0" applyAlignment="1" pivotButton="0" quotePrefix="0" xfId="0">
      <alignment vertical="top" wrapText="1"/>
    </xf>
    <xf numFmtId="0" fontId="4" fillId="0" borderId="0" applyAlignment="1" pivotButton="0" quotePrefix="0" xfId="0">
      <alignment vertical="top" wrapText="1"/>
    </xf>
    <xf numFmtId="0" fontId="10" fillId="0" borderId="0" pivotButton="0" quotePrefix="0" xfId="1"/>
    <xf numFmtId="0" fontId="6" fillId="4" borderId="1" applyAlignment="1" pivotButton="0" quotePrefix="0" xfId="0">
      <alignment vertical="center" wrapText="1"/>
    </xf>
    <xf numFmtId="0" fontId="7" fillId="0" borderId="0" applyAlignment="1" pivotButton="0" quotePrefix="0" xfId="0">
      <alignment vertical="top" wrapText="1"/>
    </xf>
    <xf numFmtId="0" fontId="0" fillId="5" borderId="2" applyAlignment="1" applyProtection="1" pivotButton="0" quotePrefix="0" xfId="0">
      <alignment vertical="top" wrapText="1"/>
      <protection locked="0" hidden="0"/>
    </xf>
    <xf numFmtId="164" fontId="0" fillId="5" borderId="2" applyAlignment="1" applyProtection="1" pivotButton="0" quotePrefix="0" xfId="0">
      <alignment vertical="top" wrapText="1"/>
      <protection locked="0" hidden="0"/>
    </xf>
    <xf numFmtId="0" fontId="8" fillId="0" borderId="0" applyAlignment="1" pivotButton="0" quotePrefix="0" xfId="0">
      <alignment vertical="top" wrapText="1"/>
    </xf>
    <xf numFmtId="1" fontId="0" fillId="5" borderId="2" applyAlignment="1" applyProtection="1" pivotButton="0" quotePrefix="0" xfId="0">
      <alignment vertical="top" wrapText="1"/>
      <protection locked="0" hidden="0"/>
    </xf>
    <xf numFmtId="165" fontId="0" fillId="5" borderId="2" applyAlignment="1" applyProtection="1" pivotButton="0" quotePrefix="0" xfId="0">
      <alignment vertical="top" wrapText="1"/>
      <protection locked="0" hidden="0"/>
    </xf>
    <xf numFmtId="0" fontId="9" fillId="2" borderId="0" applyAlignment="1" pivotButton="0" quotePrefix="0" xfId="0">
      <alignment vertical="center"/>
    </xf>
    <xf numFmtId="0" fontId="8" fillId="0" borderId="0" pivotButton="0" quotePrefix="0" xfId="0"/>
    <xf numFmtId="0" fontId="11" fillId="3" borderId="2" applyAlignment="1" pivotButton="0" quotePrefix="0" xfId="0">
      <alignment vertical="top" wrapText="1"/>
    </xf>
    <xf numFmtId="165" fontId="11" fillId="3" borderId="2" applyAlignment="1" pivotButton="0" quotePrefix="0" xfId="0">
      <alignment vertical="top" wrapText="1"/>
    </xf>
    <xf numFmtId="2" fontId="0" fillId="5" borderId="2" applyAlignment="1" applyProtection="1" pivotButton="0" quotePrefix="0" xfId="0">
      <alignment vertical="top" wrapText="1"/>
      <protection locked="0" hidden="0"/>
    </xf>
    <xf numFmtId="0" fontId="11" fillId="0" borderId="0" applyAlignment="1" pivotButton="0" quotePrefix="0" xfId="0">
      <alignment vertical="top" wrapText="1"/>
    </xf>
    <xf numFmtId="0" fontId="11" fillId="0" borderId="0" pivotButton="0" quotePrefix="0" xfId="0"/>
  </cellXfs>
  <cellStyles count="2">
    <cellStyle name="Normal" xfId="0" builtinId="0" hidden="0"/>
    <cellStyle name="Hyperlink" xfId="1" builtinId="8" hidden="0"/>
  </cellStyles>
  <dxfs count="3">
    <dxf>
      <fill>
        <patternFill patternType="solid">
          <fgColor rgb="00D1FAE5"/>
        </patternFill>
      </fill>
    </dxf>
    <dxf>
      <fill>
        <patternFill patternType="solid">
          <fgColor rgb="00FEF3C7"/>
        </patternFill>
      </fill>
    </dxf>
    <dxf>
      <fill>
        <patternFill patternType="solid">
          <fgColor rgb="00FEE2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comments/comment1.xml><?xml version="1.0" encoding="utf-8"?>
<comments xmlns="http://schemas.openxmlformats.org/spreadsheetml/2006/main">
  <authors>
    <author>Milnsbridge</author>
  </authors>
  <commentList>
    <comment ref="A2" authorId="0" shapeId="0">
      <text>
        <t>Rate period describes the quoted service rate. Invoice billing frequency only records when invoices are issued and never changes the formula.</t>
      </text>
    </comment>
    <comment ref="A14" authorId="0" shapeId="0">
      <text>
        <t>Choose the cadence attached to the rate itself, such as per month or per year.</t>
      </text>
    </comment>
    <comment ref="A15" authorId="0" shapeId="0">
      <text>
        <t>Optional. When stated, the billable-seat calculation uses the higher of supported seats and minimum seats.</t>
      </text>
    </comment>
    <comment ref="A18" authorId="0" shapeId="0">
      <text>
        <t>Optional monthly floor. It is compared with the normalized base recurring cost before add-ons and credits.</t>
      </text>
    </comment>
    <comment ref="A21" authorId="0" shapeId="0">
      <text>
        <t>Informational only. A monthly rate can be invoiced annually.</t>
      </text>
    </comment>
    <comment ref="A22" authorId="0" shapeId="0">
      <text>
        <t>Choose None only when the proposal expressly states no recurring credit. A stated credit needs its own cadence and GST treatment.</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milnsbridge.com.au/managed-it-services-pricing/" TargetMode="External" Id="rId1" /></Relationships>
</file>

<file path=xl/worksheets/_rels/sheet2.xml.rels><Relationships xmlns="http://schemas.openxmlformats.org/package/2006/relationships"><Relationship Type="http://schemas.openxmlformats.org/officeDocument/2006/relationships/comments" Target="/xl/comments/comment1.xml" Id="comments" /><Relationship Type="http://schemas.openxmlformats.org/officeDocument/2006/relationships/vmlDrawing" Target="/xl/drawings/commentsDrawing1.vml" Id="anysvml" /></Relationships>
</file>

<file path=xl/worksheets/sheet1.xml><?xml version="1.0" encoding="utf-8"?>
<worksheet xmlns="http://schemas.openxmlformats.org/spreadsheetml/2006/main">
  <sheetPr>
    <outlinePr summaryBelow="1" summaryRight="1"/>
    <pageSetUpPr fitToPage="1"/>
  </sheetPr>
  <dimension ref="A1:I25"/>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112" customWidth="1" min="1" max="1"/>
    <col width="2" customWidth="1" min="2" max="2"/>
    <col width="2" customWidth="1" min="3" max="3"/>
    <col width="2" customWidth="1" min="4" max="4"/>
    <col width="2" customWidth="1" min="5" max="5"/>
    <col width="2" customWidth="1" min="6" max="6"/>
    <col width="2" customWidth="1" min="7" max="7"/>
    <col width="2" customWidth="1" min="8" max="8"/>
    <col width="2" customWidth="1" min="9" max="9"/>
  </cols>
  <sheetData>
    <row r="1" ht="34" customHeight="1">
      <c r="A1" s="1" t="inlineStr">
        <is>
          <t>IT Support Quote Comparison Worksheet</t>
        </is>
      </c>
    </row>
    <row r="2" ht="34" customHeight="1">
      <c r="A2" s="2" t="inlineStr">
        <is>
          <t>Version 1.1 | HYPOTHETICAL WORKED EXAMPLE | Reviewed 30 August 2026 | Missing information is never treated as zero</t>
        </is>
      </c>
    </row>
    <row r="3" ht="32" customHeight="1">
      <c r="A3" s="3" t="inlineStr">
        <is>
          <t>This file contains invented Provider A and Provider B data for learning only. It is not a proposal, recommendation or Milnsbridge price list.</t>
        </is>
      </c>
    </row>
    <row r="4" ht="25" customHeight="1">
      <c r="A4" s="4" t="inlineStr">
        <is>
          <t>How to use this workbook</t>
        </is>
      </c>
    </row>
    <row r="5" ht="38" customHeight="1">
      <c r="A5" s="5" t="inlineStr">
        <is>
          <t>1. Start on Cost Comparison. Use the same supported-seat, device and site assumptions for every proposal.</t>
        </is>
      </c>
    </row>
    <row r="6" ht="38" customHeight="1">
      <c r="A6" s="5" t="inlineStr">
        <is>
          <t>2. Choose the pricing method. For per-seat quotes, enter the supported seats, any minimum billable seats, the per-seat rate and its rate period.</t>
        </is>
      </c>
    </row>
    <row r="7" ht="48" customHeight="1">
      <c r="A7" s="5" t="inlineStr">
        <is>
          <t>3. Keep rate period separate from invoice billing frequency. A rate can be $100 per seat per month and still be invoiced annually. Invoice frequency is recorded for comparison but never changes the cost formula.</t>
        </is>
      </c>
    </row>
    <row r="8" ht="38" customHeight="1">
      <c r="A8" s="5" t="inlineStr">
        <is>
          <t>4. Enter a minimum monthly spend only when the proposal states one. The calculation uses the higher of the normalized base charge and that monthly floor.</t>
        </is>
      </c>
    </row>
    <row r="9" ht="38" customHeight="1">
      <c r="A9" s="5" t="inlineStr">
        <is>
          <t>5. Record recurring credits with their own status, amount, rate period and GST treatment. Select None only when the proposal expressly confirms no recurring credit.</t>
        </is>
      </c>
    </row>
    <row r="10" ht="38" customHeight="1">
      <c r="A10" s="5" t="inlineStr">
        <is>
          <t>6. Add recurring extras in the vertical add-on schedule. Use one row per line item and keep the quote tag supplied in column A.</t>
        </is>
      </c>
    </row>
    <row r="11" ht="38" customHeight="1">
      <c r="A11" s="5" t="inlineStr">
        <is>
          <t>7. On Scope Comparison, select Included, Additional cost, Not stated or Not applicable. In Notes, copy the limit, service window, target, remedy or charging basis.</t>
        </is>
      </c>
    </row>
    <row r="12" ht="38" customHeight="1">
      <c r="A12" s="5" t="inlineStr">
        <is>
          <t>8. Review the P1 to P5 response, resolution and service-window rows. Do not infer one priority target from another.</t>
        </is>
      </c>
    </row>
    <row r="13" ht="38" customHeight="1">
      <c r="A13" s="5" t="inlineStr">
        <is>
          <t>9. Open Clarification Questions before deciding. Empty fields, not-stated terms and unpriced additional-cost scope remain visible.</t>
        </is>
      </c>
    </row>
    <row r="14" ht="38" customHeight="1">
      <c r="A14" s="5" t="inlineStr">
        <is>
          <t>10. Use Summary to compare completeness and known costs. The workbook does not rank providers or declare a winner.</t>
        </is>
      </c>
    </row>
    <row r="15" ht="25" customHeight="1">
      <c r="A15" s="4" t="inlineStr">
        <is>
          <t>What the cost labels mean</t>
        </is>
      </c>
    </row>
    <row r="16" ht="48" customHeight="1">
      <c r="A16" s="5" t="inlineStr">
        <is>
          <t>Known monthly recurring total excludes GST where the rate, rate period, GST treatment, credit details and add-ons are complete. Initial-term cost covers the known contracted period up to 12 months. A six-month agreement therefore shows six months, not a full-year estimate.</t>
        </is>
      </c>
    </row>
    <row r="17" ht="25" customHeight="1">
      <c r="A17" s="4" t="inlineStr">
        <is>
          <t>Colour and status guide</t>
        </is>
      </c>
    </row>
    <row r="18" ht="38" customHeight="1">
      <c r="A18" s="5" t="inlineStr">
        <is>
          <t>Orange cells are inputs. Grey cells are protected calculations. Green means complete known cost. Amber means known cost only or unresolved information. Red means an invalid entry.</t>
        </is>
      </c>
    </row>
    <row r="19" ht="25" customHeight="1">
      <c r="A19" s="4" t="inlineStr">
        <is>
          <t>GST handling</t>
        </is>
      </c>
    </row>
    <row r="20" ht="48" customHeight="1">
      <c r="A20" s="5" t="inlineStr">
        <is>
          <t>Enter figures exactly as stated. Select Exclusive, Inclusive or Not stated. Known GST-inclusive taxable amounts are divided by 1.1 and rounded to cents. Unknown treatment remains unresolved.</t>
        </is>
      </c>
    </row>
    <row r="21" ht="25" customHeight="1">
      <c r="A21" s="4" t="inlineStr">
        <is>
          <t>Source control</t>
        </is>
      </c>
    </row>
    <row r="22" ht="48" customHeight="1">
      <c r="A22" s="5" t="inlineStr">
        <is>
          <t>Canonical pricing reference: https://www.milnsbridge.com.au/managed-it-services-pricing/ Last checked 30 August 2026. This link is a live reference only, not a fifth quote. Do not use older downloadable pricing documents to prefill this workbook. The provider proposal and signed service schedule prevail.</t>
        </is>
      </c>
    </row>
    <row r="23" ht="25" customHeight="1">
      <c r="A23" s="4" t="inlineStr">
        <is>
          <t>Privacy, safety and reuse</t>
        </is>
      </c>
    </row>
    <row r="24" ht="48" customHeight="1">
      <c r="A24" s="5" t="inlineStr">
        <is>
          <t>This workbook has no macros, telemetry, external workbook links or external data connections. Its only outbound connection is the normal pricing-page hyperlink. It is a comparison aid, not financial, legal or procurement advice. Formula cells are protected; download a fresh copy if they are damaged.</t>
        </is>
      </c>
    </row>
    <row r="25">
      <c r="A25" s="6" t="inlineStr">
        <is>
          <t>Open the current Milnsbridge pricing page</t>
        </is>
      </c>
    </row>
  </sheetData>
  <sheetProtection selectLockedCells="0" selectUnlockedCells="1" sheet="1" objects="0" insertRows="1" insertHyperlinks="1" autoFilter="1" scenarios="0" formatColumns="1" deleteColumns="1" insertColumns="1" pivotTables="1" deleteRows="1" formatCells="1" formatRows="1" sort="1" password="E97E"/>
  <mergeCells count="2">
    <mergeCell ref="A1:I1"/>
    <mergeCell ref="A2:I2"/>
  </mergeCells>
  <hyperlinks>
    <hyperlink xmlns:r="http://schemas.openxmlformats.org/officeDocument/2006/relationships" ref="A25" r:id="rId1"/>
  </hyperlinks>
  <pageMargins left="0.25" right="0.25" top="0.5" bottom="0.5" header="0.5" footer="0.5"/>
  <pageSetup fitToHeight="1" fitToWidth="1"/>
</worksheet>
</file>

<file path=xl/worksheets/sheet2.xml><?xml version="1.0" encoding="utf-8"?>
<worksheet xmlns="http://schemas.openxmlformats.org/spreadsheetml/2006/main">
  <sheetPr>
    <outlinePr summaryBelow="1" summaryRight="1"/>
    <pageSetUpPr fitToPage="1"/>
  </sheetPr>
  <dimension ref="A1:H64"/>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36" customWidth="1" min="1" max="1"/>
    <col width="20" customWidth="1" min="2" max="2"/>
    <col width="20" customWidth="1" min="3" max="3"/>
    <col width="20" customWidth="1" min="4" max="4"/>
    <col width="20" customWidth="1" min="5" max="5"/>
    <col width="20" customWidth="1" min="6" max="6"/>
    <col width="20" customWidth="1" min="7" max="7"/>
    <col width="20" customWidth="1" min="8" max="8"/>
  </cols>
  <sheetData>
    <row r="1" ht="34" customHeight="1">
      <c r="A1" s="1" t="inlineStr">
        <is>
          <t>Cost Comparison</t>
        </is>
      </c>
    </row>
    <row r="2" ht="34" customHeight="1">
      <c r="A2" s="2" t="inlineStr">
        <is>
          <t>Orange cells are inputs. Rate period drives normalization; invoice billing frequency is informational only.</t>
        </is>
      </c>
    </row>
    <row r="3"/>
    <row r="4">
      <c r="A4" s="7" t="inlineStr">
        <is>
          <t>Commercial field</t>
        </is>
      </c>
      <c r="B4" s="7" t="inlineStr">
        <is>
          <t>Quote A</t>
        </is>
      </c>
      <c r="C4" s="7" t="inlineStr">
        <is>
          <t>Quote B</t>
        </is>
      </c>
      <c r="D4" s="7" t="inlineStr">
        <is>
          <t>Quote C</t>
        </is>
      </c>
      <c r="E4" s="7" t="inlineStr">
        <is>
          <t>Quote D</t>
        </is>
      </c>
    </row>
    <row r="5" ht="31" customHeight="1">
      <c r="A5" s="8" t="inlineStr">
        <is>
          <t>Provider name</t>
        </is>
      </c>
      <c r="B5" s="9" t="inlineStr">
        <is>
          <t>Hypothetical Provider A</t>
        </is>
      </c>
      <c r="C5" s="9" t="inlineStr">
        <is>
          <t>Hypothetical Provider B</t>
        </is>
      </c>
      <c r="D5" s="9" t="n"/>
      <c r="E5" s="9" t="n"/>
    </row>
    <row r="6" ht="31" customHeight="1">
      <c r="A6" s="8" t="inlineStr">
        <is>
          <t>Proposal revision or reference</t>
        </is>
      </c>
      <c r="B6" s="9" t="inlineStr">
        <is>
          <t>EXAMPLE-A-R2</t>
        </is>
      </c>
      <c r="C6" s="9" t="inlineStr">
        <is>
          <t>EXAMPLE-B-01</t>
        </is>
      </c>
      <c r="D6" s="9" t="n"/>
      <c r="E6" s="9" t="n"/>
    </row>
    <row r="7" ht="31" customHeight="1">
      <c r="A7" s="8" t="inlineStr">
        <is>
          <t>Proposal date</t>
        </is>
      </c>
      <c r="B7" s="10" t="n">
        <v>46249</v>
      </c>
      <c r="C7" s="10" t="n">
        <v>46252</v>
      </c>
      <c r="D7" s="10" t="n"/>
      <c r="E7" s="10" t="n"/>
    </row>
    <row r="8" ht="31" customHeight="1">
      <c r="A8" s="8" t="inlineStr">
        <is>
          <t>Quote expiry date</t>
        </is>
      </c>
      <c r="B8" s="10" t="n">
        <v>46280</v>
      </c>
      <c r="C8" s="10" t="n">
        <v>46283</v>
      </c>
      <c r="D8" s="10" t="n"/>
      <c r="E8" s="10" t="n"/>
    </row>
    <row r="9" ht="31" customHeight="1">
      <c r="A9" s="11" t="inlineStr">
        <is>
          <t>Supported users or seats</t>
        </is>
      </c>
      <c r="B9" s="12" t="n">
        <v>30</v>
      </c>
      <c r="C9" s="12" t="n">
        <v>30</v>
      </c>
      <c r="D9" s="12" t="n"/>
      <c r="E9" s="12" t="n"/>
    </row>
    <row r="10" ht="31" customHeight="1">
      <c r="A10" s="11" t="inlineStr">
        <is>
          <t>Supported device count</t>
        </is>
      </c>
      <c r="B10" s="12" t="n">
        <v>42</v>
      </c>
      <c r="C10" s="12" t="n">
        <v>42</v>
      </c>
      <c r="D10" s="12" t="n"/>
      <c r="E10" s="12" t="n"/>
    </row>
    <row r="11" ht="31" customHeight="1">
      <c r="A11" s="11" t="inlineStr">
        <is>
          <t>Supported site or location count</t>
        </is>
      </c>
      <c r="B11" s="12" t="n">
        <v>2</v>
      </c>
      <c r="C11" s="12" t="n">
        <v>2</v>
      </c>
      <c r="D11" s="12" t="n"/>
      <c r="E11" s="12" t="n"/>
    </row>
    <row r="12" ht="31" customHeight="1">
      <c r="A12" s="11" t="inlineStr">
        <is>
          <t>Pricing method</t>
        </is>
      </c>
      <c r="B12" s="9" t="inlineStr">
        <is>
          <t>Per seat</t>
        </is>
      </c>
      <c r="C12" s="9" t="inlineStr">
        <is>
          <t>Flat recurring</t>
        </is>
      </c>
      <c r="D12" s="9" t="n"/>
      <c r="E12" s="9" t="n"/>
    </row>
    <row r="13" ht="31" customHeight="1">
      <c r="A13" s="11" t="inlineStr">
        <is>
          <t>Per-seat rate</t>
        </is>
      </c>
      <c r="B13" s="13" t="n">
        <v>120</v>
      </c>
      <c r="C13" s="13" t="n"/>
      <c r="D13" s="13" t="n"/>
      <c r="E13" s="13" t="n"/>
    </row>
    <row r="14" ht="31" customHeight="1">
      <c r="A14" s="11" t="inlineStr">
        <is>
          <t>Rate period</t>
        </is>
      </c>
      <c r="B14" s="9" t="inlineStr">
        <is>
          <t>Monthly</t>
        </is>
      </c>
      <c r="C14" s="9" t="n"/>
      <c r="D14" s="9" t="n"/>
      <c r="E14" s="9" t="n"/>
    </row>
    <row r="15" ht="31" customHeight="1">
      <c r="A15" s="11" t="inlineStr">
        <is>
          <t>Minimum billable seats</t>
        </is>
      </c>
      <c r="B15" s="12" t="n">
        <v>10</v>
      </c>
      <c r="C15" s="12" t="n"/>
      <c r="D15" s="12" t="n"/>
      <c r="E15" s="12" t="n"/>
    </row>
    <row r="16" ht="31" customHeight="1">
      <c r="A16" s="11" t="inlineStr">
        <is>
          <t>Flat recurring base charge</t>
        </is>
      </c>
      <c r="B16" s="13" t="n"/>
      <c r="C16" s="13" t="n">
        <v>39600</v>
      </c>
      <c r="D16" s="13" t="n"/>
      <c r="E16" s="13" t="n"/>
    </row>
    <row r="17" ht="31" customHeight="1">
      <c r="A17" s="11" t="inlineStr">
        <is>
          <t>Flat base rate period</t>
        </is>
      </c>
      <c r="B17" s="9" t="n"/>
      <c r="C17" s="9" t="inlineStr">
        <is>
          <t>Annual</t>
        </is>
      </c>
      <c r="D17" s="9" t="n"/>
      <c r="E17" s="9" t="n"/>
    </row>
    <row r="18" ht="31" customHeight="1">
      <c r="A18" s="11" t="inlineStr">
        <is>
          <t>Minimum monthly spend</t>
        </is>
      </c>
      <c r="B18" s="13" t="n">
        <v>0</v>
      </c>
      <c r="C18" s="13" t="n">
        <v>3600</v>
      </c>
      <c r="D18" s="13" t="n"/>
      <c r="E18" s="13" t="n"/>
    </row>
    <row r="19" ht="31" customHeight="1">
      <c r="A19" s="11" t="inlineStr">
        <is>
          <t>Minimum spend GST treatment</t>
        </is>
      </c>
      <c r="B19" s="9" t="inlineStr">
        <is>
          <t>Exclusive</t>
        </is>
      </c>
      <c r="C19" s="9" t="inlineStr">
        <is>
          <t>Exclusive</t>
        </is>
      </c>
      <c r="D19" s="9" t="n"/>
      <c r="E19" s="9" t="n"/>
    </row>
    <row r="20" ht="31" customHeight="1">
      <c r="A20" s="11" t="inlineStr">
        <is>
          <t>Recurring GST treatment</t>
        </is>
      </c>
      <c r="B20" s="9" t="inlineStr">
        <is>
          <t>Exclusive</t>
        </is>
      </c>
      <c r="C20" s="9" t="inlineStr">
        <is>
          <t>Exclusive</t>
        </is>
      </c>
      <c r="D20" s="9" t="n"/>
      <c r="E20" s="9" t="n"/>
    </row>
    <row r="21" ht="31" customHeight="1">
      <c r="A21" s="11" t="inlineStr">
        <is>
          <t>Invoice billing frequency</t>
        </is>
      </c>
      <c r="B21" s="9" t="inlineStr">
        <is>
          <t>Annual</t>
        </is>
      </c>
      <c r="C21" s="9" t="inlineStr">
        <is>
          <t>Quarterly</t>
        </is>
      </c>
      <c r="D21" s="9" t="n"/>
      <c r="E21" s="9" t="n"/>
    </row>
    <row r="22" ht="31" customHeight="1">
      <c r="A22" s="11" t="inlineStr">
        <is>
          <t>Recurring credit status</t>
        </is>
      </c>
      <c r="B22" s="9" t="inlineStr">
        <is>
          <t>Credit stated</t>
        </is>
      </c>
      <c r="C22" s="9" t="inlineStr">
        <is>
          <t>None</t>
        </is>
      </c>
      <c r="D22" s="9" t="n"/>
      <c r="E22" s="9" t="n"/>
    </row>
    <row r="23" ht="31" customHeight="1">
      <c r="A23" s="11" t="inlineStr">
        <is>
          <t>Recurring credit amount</t>
        </is>
      </c>
      <c r="B23" s="13" t="n">
        <v>110</v>
      </c>
      <c r="C23" s="13" t="n"/>
      <c r="D23" s="13" t="n"/>
      <c r="E23" s="13" t="n"/>
    </row>
    <row r="24" ht="31" customHeight="1">
      <c r="A24" s="11" t="inlineStr">
        <is>
          <t>Recurring credit rate period</t>
        </is>
      </c>
      <c r="B24" s="9" t="inlineStr">
        <is>
          <t>Monthly</t>
        </is>
      </c>
      <c r="C24" s="9" t="n"/>
      <c r="D24" s="9" t="n"/>
      <c r="E24" s="9" t="n"/>
    </row>
    <row r="25" ht="31" customHeight="1">
      <c r="A25" s="11" t="inlineStr">
        <is>
          <t>Recurring credit GST treatment</t>
        </is>
      </c>
      <c r="B25" s="9" t="inlineStr">
        <is>
          <t>Inclusive</t>
        </is>
      </c>
      <c r="C25" s="9" t="n"/>
      <c r="D25" s="9" t="n"/>
      <c r="E25" s="9" t="n"/>
    </row>
    <row r="26" ht="31" customHeight="1">
      <c r="A26" s="11" t="inlineStr">
        <is>
          <t>Onboarding or transition charge</t>
        </is>
      </c>
      <c r="B26" s="13" t="n">
        <v>110</v>
      </c>
      <c r="C26" s="13" t="n">
        <v>0</v>
      </c>
      <c r="D26" s="13" t="n"/>
      <c r="E26" s="13" t="n"/>
    </row>
    <row r="27" ht="31" customHeight="1">
      <c r="A27" s="11" t="inlineStr">
        <is>
          <t>Once-off GST treatment</t>
        </is>
      </c>
      <c r="B27" s="9" t="inlineStr">
        <is>
          <t>Inclusive</t>
        </is>
      </c>
      <c r="C27" s="9" t="inlineStr">
        <is>
          <t>Exclusive</t>
        </is>
      </c>
      <c r="D27" s="9" t="n"/>
      <c r="E27" s="9" t="n"/>
    </row>
    <row r="28" ht="31" customHeight="1">
      <c r="A28" s="11" t="inlineStr">
        <is>
          <t>Other known once-off charges</t>
        </is>
      </c>
      <c r="B28" s="13" t="n">
        <v>0</v>
      </c>
      <c r="C28" s="13" t="n">
        <v>0</v>
      </c>
      <c r="D28" s="13" t="n"/>
      <c r="E28" s="13" t="n"/>
    </row>
    <row r="29" ht="31" customHeight="1">
      <c r="A29" s="11" t="inlineStr">
        <is>
          <t>Once-off credit</t>
        </is>
      </c>
      <c r="B29" s="13" t="n">
        <v>0</v>
      </c>
      <c r="C29" s="13" t="n">
        <v>0</v>
      </c>
      <c r="D29" s="13" t="n"/>
      <c r="E29" s="13" t="n"/>
    </row>
    <row r="30" ht="31" customHeight="1">
      <c r="A30" s="11" t="inlineStr">
        <is>
          <t>Contract term in months</t>
        </is>
      </c>
      <c r="B30" s="12" t="n">
        <v>12</v>
      </c>
      <c r="C30" s="12" t="n">
        <v>6</v>
      </c>
      <c r="D30" s="12" t="n"/>
      <c r="E30" s="12" t="n"/>
    </row>
    <row r="31" ht="31" customHeight="1">
      <c r="A31" s="8" t="inlineStr">
        <is>
          <t>Payment timing</t>
        </is>
      </c>
      <c r="B31" s="9" t="inlineStr">
        <is>
          <t>Annually in advance</t>
        </is>
      </c>
      <c r="C31" s="9" t="inlineStr">
        <is>
          <t>Quarterly in advance</t>
        </is>
      </c>
      <c r="D31" s="9" t="n"/>
      <c r="E31" s="9" t="n"/>
    </row>
    <row r="32" ht="31" customHeight="1">
      <c r="A32" s="8" t="inlineStr">
        <is>
          <t>Termination notice period</t>
        </is>
      </c>
      <c r="B32" s="9" t="inlineStr">
        <is>
          <t>60 days</t>
        </is>
      </c>
      <c r="C32" s="9" t="inlineStr">
        <is>
          <t>30 days</t>
        </is>
      </c>
      <c r="D32" s="9" t="n"/>
      <c r="E32" s="9" t="n"/>
    </row>
    <row r="33" ht="31" customHeight="1">
      <c r="A33" s="8" t="inlineStr">
        <is>
          <t>Auto-renewal and renewal notice</t>
        </is>
      </c>
      <c r="B33" s="9" t="inlineStr">
        <is>
          <t>Renews annually with 60 days notice</t>
        </is>
      </c>
      <c r="C33" s="9" t="inlineStr">
        <is>
          <t>No automatic renewal</t>
        </is>
      </c>
      <c r="D33" s="9" t="n"/>
      <c r="E33" s="9" t="n"/>
    </row>
    <row r="34" ht="31" customHeight="1">
      <c r="A34" s="8" t="inlineStr">
        <is>
          <t>Annual price review mechanism</t>
        </is>
      </c>
      <c r="B34" s="9" t="inlineStr">
        <is>
          <t>CPI review at renewal</t>
        </is>
      </c>
      <c r="C34" s="9" t="inlineStr">
        <is>
          <t>Fixed for initial term</t>
        </is>
      </c>
      <c r="D34" s="9" t="n"/>
      <c r="E34" s="9" t="n"/>
    </row>
    <row r="35" ht="31" customHeight="1">
      <c r="A35" s="8" t="inlineStr">
        <is>
          <t>Escalation percentage, cap or CPI</t>
        </is>
      </c>
      <c r="B35" s="9" t="inlineStr">
        <is>
          <t>CPI capped at 4%</t>
        </is>
      </c>
      <c r="C35" s="9" t="inlineStr">
        <is>
          <t>No escalation in initial term</t>
        </is>
      </c>
      <c r="D35" s="9" t="n"/>
      <c r="E35" s="9" t="n"/>
    </row>
    <row r="36" ht="31" customHeight="1">
      <c r="A36" s="8" t="inlineStr">
        <is>
          <t>Price-review notice period</t>
        </is>
      </c>
      <c r="B36" s="9" t="n"/>
      <c r="C36" s="9" t="inlineStr">
        <is>
          <t>30 days</t>
        </is>
      </c>
      <c r="D36" s="9" t="n"/>
      <c r="E36" s="9" t="n"/>
    </row>
    <row r="37" ht="31" customHeight="1">
      <c r="A37" s="8" t="inlineStr">
        <is>
          <t>Exit or transition charge stated</t>
        </is>
      </c>
      <c r="B37" s="9" t="inlineStr">
        <is>
          <t>Time-based transition charge stated</t>
        </is>
      </c>
      <c r="C37" s="9" t="inlineStr">
        <is>
          <t>No charge stated</t>
        </is>
      </c>
      <c r="D37" s="9" t="n"/>
      <c r="E37" s="9" t="n"/>
    </row>
    <row r="38" ht="31" customHeight="1">
      <c r="A38" s="8" t="inlineStr">
        <is>
          <t>Ownership and export rights</t>
        </is>
      </c>
      <c r="B38" s="9" t="inlineStr">
        <is>
          <t>Business data export included</t>
        </is>
      </c>
      <c r="C38" s="9" t="inlineStr">
        <is>
          <t>Business data export included</t>
        </is>
      </c>
      <c r="D38" s="9" t="n"/>
      <c r="E38" s="9" t="n"/>
    </row>
    <row r="39" ht="31" customHeight="1">
      <c r="A39" s="8" t="inlineStr">
        <is>
          <t>Additional or project work charging basis</t>
        </is>
      </c>
      <c r="B39" s="9" t="inlineStr">
        <is>
          <t>Written quote before project work</t>
        </is>
      </c>
      <c r="C39" s="9" t="inlineStr">
        <is>
          <t>Written quote before project work</t>
        </is>
      </c>
      <c r="D39" s="9" t="n"/>
      <c r="E39" s="9" t="n"/>
    </row>
    <row r="40" ht="31" customHeight="1">
      <c r="A40" s="8" t="inlineStr">
        <is>
          <t>SLA service credits or remedies</t>
        </is>
      </c>
      <c r="B40" s="9" t="inlineStr">
        <is>
          <t>Service credits in schedule</t>
        </is>
      </c>
      <c r="C40" s="9" t="inlineStr">
        <is>
          <t>Remedy stated in schedule</t>
        </is>
      </c>
      <c r="D40" s="9" t="n"/>
      <c r="E40" s="9" t="n"/>
    </row>
    <row r="41" ht="24" customHeight="1">
      <c r="A41" s="14" t="inlineStr">
        <is>
          <t>Calculated outputs</t>
        </is>
      </c>
    </row>
    <row r="42">
      <c r="A42" s="15" t="inlineStr">
        <is>
          <t>Billable seats</t>
        </is>
      </c>
      <c r="B42" s="16">
        <f>IF(B12&lt;&gt;"Per seat","Not applicable",IF(OR(B9="",NOT(ISNUMBER(B9)),B9&lt;=0,MOD(B9,1)&lt;&gt;0,AND(B15&lt;&gt;"",OR(NOT(ISNUMBER(B15)),B15&lt;=0,MOD(B15,1)&lt;&gt;0))),"Invalid entry",MAX(B9,IF(B15="",0,B15))))</f>
        <v/>
      </c>
      <c r="C42" s="16">
        <f>IF(C12&lt;&gt;"Per seat","Not applicable",IF(OR(C9="",NOT(ISNUMBER(C9)),C9&lt;=0,MOD(C9,1)&lt;&gt;0,AND(C15&lt;&gt;"",OR(NOT(ISNUMBER(C15)),C15&lt;=0,MOD(C15,1)&lt;&gt;0))),"Invalid entry",MAX(C9,IF(C15="",0,C15))))</f>
        <v/>
      </c>
      <c r="D42" s="16">
        <f>IF(D12&lt;&gt;"Per seat","Not applicable",IF(OR(D9="",NOT(ISNUMBER(D9)),D9&lt;=0,MOD(D9,1)&lt;&gt;0,AND(D15&lt;&gt;"",OR(NOT(ISNUMBER(D15)),D15&lt;=0,MOD(D15,1)&lt;&gt;0))),"Invalid entry",MAX(D9,IF(D15="",0,D15))))</f>
        <v/>
      </c>
      <c r="E42" s="16">
        <f>IF(E12&lt;&gt;"Per seat","Not applicable",IF(OR(E9="",NOT(ISNUMBER(E9)),E9&lt;=0,MOD(E9,1)&lt;&gt;0,AND(E15&lt;&gt;"",OR(NOT(ISNUMBER(E15)),E15&lt;=0,MOD(E15,1)&lt;&gt;0))),"Invalid entry",MAX(E9,IF(E15="",0,E15))))</f>
        <v/>
      </c>
    </row>
    <row r="43">
      <c r="A43" s="15" t="inlineStr">
        <is>
          <t>Normalized base recurring cost excluding GST</t>
        </is>
      </c>
      <c r="B43" s="17">
        <f>IF(OR(B12="",B12="Not stated",B20="",B20="Not stated"),"Unresolved",IF(B12="Per seat",IF(OR(NOT(ISNUMBER(B42)),B13="",NOT(ISNUMBER(B13)),B13&lt;0,B14="",B14="Not stated"),"Invalid entry",IF(OR(B18="",B18=0),ROUND((((B42*B13)/IF(B14="Quarterly",3,IF(B14="Annual",12,1)))/IF(B20="Inclusive",1.1,1)),2),IF(OR(NOT(ISNUMBER(B18)),B18&lt;0,B19="",B19="Not stated"),"Unresolved",ROUND(MAX((((B42*B13)/IF(B14="Quarterly",3,IF(B14="Annual",12,1)))/IF(B20="Inclusive",1.1,1)),((B18)/IF(B19="Inclusive",1.1,1))),2)))),IF(B12="Flat recurring",IF(OR(B16="",NOT(ISNUMBER(B16)),B16&lt;0,B17="",B17="Not stated"),"Invalid entry",IF(OR(B18="",B18=0),ROUND(((B16/IF(B17="Quarterly",3,IF(B17="Annual",12,1)))/IF(B20="Inclusive",1.1,1)),2),IF(OR(NOT(ISNUMBER(B18)),B18&lt;0,B19="",B19="Not stated"),"Unresolved",ROUND(MAX(((B16/IF(B17="Quarterly",3,IF(B17="Annual",12,1)))/IF(B20="Inclusive",1.1,1)),((B18)/IF(B19="Inclusive",1.1,1))),2)))),"Unresolved")))</f>
        <v/>
      </c>
      <c r="C43" s="17">
        <f>IF(OR(C12="",C12="Not stated",C20="",C20="Not stated"),"Unresolved",IF(C12="Per seat",IF(OR(NOT(ISNUMBER(C42)),C13="",NOT(ISNUMBER(C13)),C13&lt;0,C14="",C14="Not stated"),"Invalid entry",IF(OR(C18="",C18=0),ROUND((((C42*C13)/IF(C14="Quarterly",3,IF(C14="Annual",12,1)))/IF(C20="Inclusive",1.1,1)),2),IF(OR(NOT(ISNUMBER(C18)),C18&lt;0,C19="",C19="Not stated"),"Unresolved",ROUND(MAX((((C42*C13)/IF(C14="Quarterly",3,IF(C14="Annual",12,1)))/IF(C20="Inclusive",1.1,1)),((C18)/IF(C19="Inclusive",1.1,1))),2)))),IF(C12="Flat recurring",IF(OR(C16="",NOT(ISNUMBER(C16)),C16&lt;0,C17="",C17="Not stated"),"Invalid entry",IF(OR(C18="",C18=0),ROUND(((C16/IF(C17="Quarterly",3,IF(C17="Annual",12,1)))/IF(C20="Inclusive",1.1,1)),2),IF(OR(NOT(ISNUMBER(C18)),C18&lt;0,C19="",C19="Not stated"),"Unresolved",ROUND(MAX(((C16/IF(C17="Quarterly",3,IF(C17="Annual",12,1)))/IF(C20="Inclusive",1.1,1)),((C18)/IF(C19="Inclusive",1.1,1))),2)))),"Unresolved")))</f>
        <v/>
      </c>
      <c r="D43" s="17">
        <f>IF(OR(D12="",D12="Not stated",D20="",D20="Not stated"),"Unresolved",IF(D12="Per seat",IF(OR(NOT(ISNUMBER(D42)),D13="",NOT(ISNUMBER(D13)),D13&lt;0,D14="",D14="Not stated"),"Invalid entry",IF(OR(D18="",D18=0),ROUND((((D42*D13)/IF(D14="Quarterly",3,IF(D14="Annual",12,1)))/IF(D20="Inclusive",1.1,1)),2),IF(OR(NOT(ISNUMBER(D18)),D18&lt;0,D19="",D19="Not stated"),"Unresolved",ROUND(MAX((((D42*D13)/IF(D14="Quarterly",3,IF(D14="Annual",12,1)))/IF(D20="Inclusive",1.1,1)),((D18)/IF(D19="Inclusive",1.1,1))),2)))),IF(D12="Flat recurring",IF(OR(D16="",NOT(ISNUMBER(D16)),D16&lt;0,D17="",D17="Not stated"),"Invalid entry",IF(OR(D18="",D18=0),ROUND(((D16/IF(D17="Quarterly",3,IF(D17="Annual",12,1)))/IF(D20="Inclusive",1.1,1)),2),IF(OR(NOT(ISNUMBER(D18)),D18&lt;0,D19="",D19="Not stated"),"Unresolved",ROUND(MAX(((D16/IF(D17="Quarterly",3,IF(D17="Annual",12,1)))/IF(D20="Inclusive",1.1,1)),((D18)/IF(D19="Inclusive",1.1,1))),2)))),"Unresolved")))</f>
        <v/>
      </c>
      <c r="E43" s="17">
        <f>IF(OR(E12="",E12="Not stated",E20="",E20="Not stated"),"Unresolved",IF(E12="Per seat",IF(OR(NOT(ISNUMBER(E42)),E13="",NOT(ISNUMBER(E13)),E13&lt;0,E14="",E14="Not stated"),"Invalid entry",IF(OR(E18="",E18=0),ROUND((((E42*E13)/IF(E14="Quarterly",3,IF(E14="Annual",12,1)))/IF(E20="Inclusive",1.1,1)),2),IF(OR(NOT(ISNUMBER(E18)),E18&lt;0,E19="",E19="Not stated"),"Unresolved",ROUND(MAX((((E42*E13)/IF(E14="Quarterly",3,IF(E14="Annual",12,1)))/IF(E20="Inclusive",1.1,1)),((E18)/IF(E19="Inclusive",1.1,1))),2)))),IF(E12="Flat recurring",IF(OR(E16="",NOT(ISNUMBER(E16)),E16&lt;0,E17="",E17="Not stated"),"Invalid entry",IF(OR(E18="",E18=0),ROUND(((E16/IF(E17="Quarterly",3,IF(E17="Annual",12,1)))/IF(E20="Inclusive",1.1,1)),2),IF(OR(NOT(ISNUMBER(E18)),E18&lt;0,E19="",E19="Not stated"),"Unresolved",ROUND(MAX(((E16/IF(E17="Quarterly",3,IF(E17="Annual",12,1)))/IF(E20="Inclusive",1.1,1)),((E18)/IF(E19="Inclusive",1.1,1))),2)))),"Unresolved")))</f>
        <v/>
      </c>
    </row>
    <row r="44">
      <c r="A44" s="15" t="inlineStr">
        <is>
          <t>Known recurring add-ons excluding GST</t>
        </is>
      </c>
      <c r="B44" s="17">
        <f>IF(COUNT(H53,H54,H55)=3,ROUND(SUM(H53,H54,H55),2),IF(COUNTIF(H53:H55,"Invalid entry")&gt;0,"Invalid entry","Unresolved"))</f>
        <v/>
      </c>
      <c r="C44" s="17">
        <f>IF(COUNT(H56,H57,H58)=3,ROUND(SUM(H56,H57,H58),2),IF(COUNTIF(H56:H58,"Invalid entry")&gt;0,"Invalid entry","Unresolved"))</f>
        <v/>
      </c>
      <c r="D44" s="17">
        <f>IF(COUNT(H59,H60,H61)=3,ROUND(SUM(H59,H60,H61),2),IF(COUNTIF(H59:H61,"Invalid entry")&gt;0,"Invalid entry","Unresolved"))</f>
        <v/>
      </c>
      <c r="E44" s="17">
        <f>IF(COUNT(H62,H63,H64)=3,ROUND(SUM(H62,H63,H64),2),IF(COUNTIF(H62:H64,"Invalid entry")&gt;0,"Invalid entry","Unresolved"))</f>
        <v/>
      </c>
    </row>
    <row r="45">
      <c r="A45" s="15" t="inlineStr">
        <is>
          <t>Known monthly recurring total excluding GST</t>
        </is>
      </c>
      <c r="B45" s="17">
        <f>IF(OR(B43="Unresolved",B44="Unresolved",B22="",B22="Not stated"),"Unresolved",IF(OR(B43="Invalid entry",B44="Invalid entry"),"Invalid entry",IF(B22="None",ROUND(B43+B44,2),IF(OR(B23="",NOT(ISNUMBER(B23)),B23&lt;0,B24="",B24="Not stated",B25="",B25="Not stated"),"Unresolved",ROUND(MAX(0,B43+B44-((B23/IF(B24="Quarterly",3,IF(B24="Annual",12,1)))/IF(B25="Inclusive",1.1,1))),2)))))</f>
        <v/>
      </c>
      <c r="C45" s="17">
        <f>IF(OR(C43="Unresolved",C44="Unresolved",C22="",C22="Not stated"),"Unresolved",IF(OR(C43="Invalid entry",C44="Invalid entry"),"Invalid entry",IF(C22="None",ROUND(C43+C44,2),IF(OR(C23="",NOT(ISNUMBER(C23)),C23&lt;0,C24="",C24="Not stated",C25="",C25="Not stated"),"Unresolved",ROUND(MAX(0,C43+C44-((C23/IF(C24="Quarterly",3,IF(C24="Annual",12,1)))/IF(C25="Inclusive",1.1,1))),2)))))</f>
        <v/>
      </c>
      <c r="D45" s="17">
        <f>IF(OR(D43="Unresolved",D44="Unresolved",D22="",D22="Not stated"),"Unresolved",IF(OR(D43="Invalid entry",D44="Invalid entry"),"Invalid entry",IF(D22="None",ROUND(D43+D44,2),IF(OR(D23="",NOT(ISNUMBER(D23)),D23&lt;0,D24="",D24="Not stated",D25="",D25="Not stated"),"Unresolved",ROUND(MAX(0,D43+D44-((D23/IF(D24="Quarterly",3,IF(D24="Annual",12,1)))/IF(D25="Inclusive",1.1,1))),2)))))</f>
        <v/>
      </c>
      <c r="E45" s="17">
        <f>IF(OR(E43="Unresolved",E44="Unresolved",E22="",E22="Not stated"),"Unresolved",IF(OR(E43="Invalid entry",E44="Invalid entry"),"Invalid entry",IF(E22="None",ROUND(E43+E44,2),IF(OR(E23="",NOT(ISNUMBER(E23)),E23&lt;0,E24="",E24="Not stated",E25="",E25="Not stated"),"Unresolved",ROUND(MAX(0,E43+E44-((E23/IF(E24="Quarterly",3,IF(E24="Annual",12,1)))/IF(E25="Inclusive",1.1,1))),2)))))</f>
        <v/>
      </c>
    </row>
    <row r="46">
      <c r="A46" s="15" t="inlineStr">
        <is>
          <t>Initial-term cost excluding GST (up to 12 months)</t>
        </is>
      </c>
      <c r="B46" s="17">
        <f>IF(OR(NOT(ISNUMBER(B45)),B26="",B27="",B28="",B29="",B30=""),"Known cost only",IF(OR(NOT(ISNUMBER(B26)),NOT(ISNUMBER(B28)),NOT(ISNUMBER(B29)),NOT(ISNUMBER(B30)),B26&lt;0,B28&lt;0,B29&lt;0,B30&lt;=0,MOD(B30,1)&lt;&gt;0),"Invalid entry",IF(B27="Not stated","Known cost only",ROUND((B45*MIN(12,B30))+MAX(0,((B26+B28)-MIN(B29,B26+B28))/IF(B27="Inclusive",1.1,1)),2))))</f>
        <v/>
      </c>
      <c r="C46" s="17">
        <f>IF(OR(NOT(ISNUMBER(C45)),C26="",C27="",C28="",C29="",C30=""),"Known cost only",IF(OR(NOT(ISNUMBER(C26)),NOT(ISNUMBER(C28)),NOT(ISNUMBER(C29)),NOT(ISNUMBER(C30)),C26&lt;0,C28&lt;0,C29&lt;0,C30&lt;=0,MOD(C30,1)&lt;&gt;0),"Invalid entry",IF(C27="Not stated","Known cost only",ROUND((C45*MIN(12,C30))+MAX(0,((C26+C28)-MIN(C29,C26+C28))/IF(C27="Inclusive",1.1,1)),2))))</f>
        <v/>
      </c>
      <c r="D46" s="17">
        <f>IF(OR(NOT(ISNUMBER(D45)),D26="",D27="",D28="",D29="",D30=""),"Known cost only",IF(OR(NOT(ISNUMBER(D26)),NOT(ISNUMBER(D28)),NOT(ISNUMBER(D29)),NOT(ISNUMBER(D30)),D26&lt;0,D28&lt;0,D29&lt;0,D30&lt;=0,MOD(D30,1)&lt;&gt;0),"Invalid entry",IF(D27="Not stated","Known cost only",ROUND((D45*MIN(12,D30))+MAX(0,((D26+D28)-MIN(D29,D26+D28))/IF(D27="Inclusive",1.1,1)),2))))</f>
        <v/>
      </c>
      <c r="E46" s="17">
        <f>IF(OR(NOT(ISNUMBER(E45)),E26="",E27="",E28="",E29="",E30=""),"Known cost only",IF(OR(NOT(ISNUMBER(E26)),NOT(ISNUMBER(E28)),NOT(ISNUMBER(E29)),NOT(ISNUMBER(E30)),E26&lt;0,E28&lt;0,E29&lt;0,E30&lt;=0,MOD(E30,1)&lt;&gt;0),"Invalid entry",IF(E27="Not stated","Known cost only",ROUND((E45*MIN(12,E30))+MAX(0,((E26+E28)-MIN(E29,E26+E28))/IF(E27="Inclusive",1.1,1)),2))))</f>
        <v/>
      </c>
    </row>
    <row r="47">
      <c r="A47" s="15" t="inlineStr">
        <is>
          <t>Known monthly equivalent over calculated term</t>
        </is>
      </c>
      <c r="B47" s="17">
        <f>IF(ISNUMBER(B46),ROUND(B46/MIN(12,B30),2),B46)</f>
        <v/>
      </c>
      <c r="C47" s="17">
        <f>IF(ISNUMBER(C46),ROUND(C46/MIN(12,C30),2),C46)</f>
        <v/>
      </c>
      <c r="D47" s="17">
        <f>IF(ISNUMBER(D46),ROUND(D46/MIN(12,D30),2),D46)</f>
        <v/>
      </c>
      <c r="E47" s="17">
        <f>IF(ISNUMBER(E46),ROUND(E46/MIN(12,E30),2),E46)</f>
        <v/>
      </c>
    </row>
    <row r="48">
      <c r="A48" s="15" t="inlineStr">
        <is>
          <t>Unresolved or invalid commercial fields</t>
        </is>
      </c>
      <c r="B48" s="16">
        <f>SUM(IF(OR(B6="",B6="Not stated"),1,0),IF(OR(B7="",B7="Not stated"),1,0),IF(OR(B8="",B8="Not stated"),1,0),IF(OR(B10="",B10="Not stated"),1,0),IF(OR(B11="",B11="Not stated"),1,0),IF(OR(B12="",B12="Not stated"),1,0),IF(OR(B20="",B20="Not stated"),1,0),IF(OR(B21="",B21="Not stated"),1,0),IF(OR(B22="",B22="Not stated"),1,0),IF(OR(B26="",B26="Not stated"),1,0),IF(OR(B27="",B27="Not stated"),1,0),IF(OR(B28="",B28="Not stated"),1,0),IF(OR(B29="",B29="Not stated"),1,0),IF(OR(B30="",B30="Not stated"),1,0),IF(OR(B31="",B31="Not stated"),1,0),IF(OR(B32="",B32="Not stated"),1,0),IF(OR(B33="",B33="Not stated"),1,0),IF(OR(B34="",B34="Not stated"),1,0),IF(OR(B35="",B35="Not stated"),1,0),IF(OR(B36="",B36="Not stated"),1,0),IF(OR(B37="",B37="Not stated"),1,0),IF(OR(B38="",B38="Not stated"),1,0),IF(OR(B39="",B39="Not stated"),1,0),IF(OR(B40="",B40="Not stated"),1,0))+IF(OR(B45="Unresolved",B45="Invalid entry"),1,0)+IF(OR(B46="Known cost only",B46="Invalid entry"),1,0)</f>
        <v/>
      </c>
      <c r="C48" s="16">
        <f>SUM(IF(OR(C6="",C6="Not stated"),1,0),IF(OR(C7="",C7="Not stated"),1,0),IF(OR(C8="",C8="Not stated"),1,0),IF(OR(C10="",C10="Not stated"),1,0),IF(OR(C11="",C11="Not stated"),1,0),IF(OR(C12="",C12="Not stated"),1,0),IF(OR(C20="",C20="Not stated"),1,0),IF(OR(C21="",C21="Not stated"),1,0),IF(OR(C22="",C22="Not stated"),1,0),IF(OR(C26="",C26="Not stated"),1,0),IF(OR(C27="",C27="Not stated"),1,0),IF(OR(C28="",C28="Not stated"),1,0),IF(OR(C29="",C29="Not stated"),1,0),IF(OR(C30="",C30="Not stated"),1,0),IF(OR(C31="",C31="Not stated"),1,0),IF(OR(C32="",C32="Not stated"),1,0),IF(OR(C33="",C33="Not stated"),1,0),IF(OR(C34="",C34="Not stated"),1,0),IF(OR(C35="",C35="Not stated"),1,0),IF(OR(C36="",C36="Not stated"),1,0),IF(OR(C37="",C37="Not stated"),1,0),IF(OR(C38="",C38="Not stated"),1,0),IF(OR(C39="",C39="Not stated"),1,0),IF(OR(C40="",C40="Not stated"),1,0))+IF(OR(C45="Unresolved",C45="Invalid entry"),1,0)+IF(OR(C46="Known cost only",C46="Invalid entry"),1,0)</f>
        <v/>
      </c>
      <c r="D48" s="16">
        <f>SUM(IF(OR(D6="",D6="Not stated"),1,0),IF(OR(D7="",D7="Not stated"),1,0),IF(OR(D8="",D8="Not stated"),1,0),IF(OR(D10="",D10="Not stated"),1,0),IF(OR(D11="",D11="Not stated"),1,0),IF(OR(D12="",D12="Not stated"),1,0),IF(OR(D20="",D20="Not stated"),1,0),IF(OR(D21="",D21="Not stated"),1,0),IF(OR(D22="",D22="Not stated"),1,0),IF(OR(D26="",D26="Not stated"),1,0),IF(OR(D27="",D27="Not stated"),1,0),IF(OR(D28="",D28="Not stated"),1,0),IF(OR(D29="",D29="Not stated"),1,0),IF(OR(D30="",D30="Not stated"),1,0),IF(OR(D31="",D31="Not stated"),1,0),IF(OR(D32="",D32="Not stated"),1,0),IF(OR(D33="",D33="Not stated"),1,0),IF(OR(D34="",D34="Not stated"),1,0),IF(OR(D35="",D35="Not stated"),1,0),IF(OR(D36="",D36="Not stated"),1,0),IF(OR(D37="",D37="Not stated"),1,0),IF(OR(D38="",D38="Not stated"),1,0),IF(OR(D39="",D39="Not stated"),1,0),IF(OR(D40="",D40="Not stated"),1,0))+IF(OR(D45="Unresolved",D45="Invalid entry"),1,0)+IF(OR(D46="Known cost only",D46="Invalid entry"),1,0)</f>
        <v/>
      </c>
      <c r="E48" s="16">
        <f>SUM(IF(OR(E6="",E6="Not stated"),1,0),IF(OR(E7="",E7="Not stated"),1,0),IF(OR(E8="",E8="Not stated"),1,0),IF(OR(E10="",E10="Not stated"),1,0),IF(OR(E11="",E11="Not stated"),1,0),IF(OR(E12="",E12="Not stated"),1,0),IF(OR(E20="",E20="Not stated"),1,0),IF(OR(E21="",E21="Not stated"),1,0),IF(OR(E22="",E22="Not stated"),1,0),IF(OR(E26="",E26="Not stated"),1,0),IF(OR(E27="",E27="Not stated"),1,0),IF(OR(E28="",E28="Not stated"),1,0),IF(OR(E29="",E29="Not stated"),1,0),IF(OR(E30="",E30="Not stated"),1,0),IF(OR(E31="",E31="Not stated"),1,0),IF(OR(E32="",E32="Not stated"),1,0),IF(OR(E33="",E33="Not stated"),1,0),IF(OR(E34="",E34="Not stated"),1,0),IF(OR(E35="",E35="Not stated"),1,0),IF(OR(E36="",E36="Not stated"),1,0),IF(OR(E37="",E37="Not stated"),1,0),IF(OR(E38="",E38="Not stated"),1,0),IF(OR(E39="",E39="Not stated"),1,0),IF(OR(E40="",E40="Not stated"),1,0))+IF(OR(E45="Unresolved",E45="Invalid entry"),1,0)+IF(OR(E46="Known cost only",E46="Invalid entry"),1,0)</f>
        <v/>
      </c>
    </row>
    <row r="49">
      <c r="A49" s="15" t="inlineStr">
        <is>
          <t>Cost confidence</t>
        </is>
      </c>
      <c r="B49" s="16">
        <f>IF(OR(B45="Invalid entry",B46="Invalid entry"),"Invalid entry",IF(B48&gt;0,"Known cost only","Complete known cost"))</f>
        <v/>
      </c>
      <c r="C49" s="16">
        <f>IF(OR(C45="Invalid entry",C46="Invalid entry"),"Invalid entry",IF(C48&gt;0,"Known cost only","Complete known cost"))</f>
        <v/>
      </c>
      <c r="D49" s="16">
        <f>IF(OR(D45="Invalid entry",D46="Invalid entry"),"Invalid entry",IF(D48&gt;0,"Known cost only","Complete known cost"))</f>
        <v/>
      </c>
      <c r="E49" s="16">
        <f>IF(OR(E45="Invalid entry",E46="Invalid entry"),"Invalid entry",IF(E48&gt;0,"Known cost only","Complete known cost"))</f>
        <v/>
      </c>
    </row>
    <row r="50"/>
    <row r="51" ht="24" customHeight="1">
      <c r="A51" s="14" t="inlineStr">
        <is>
          <t>Recurring add-on schedule</t>
        </is>
      </c>
    </row>
    <row r="52">
      <c r="A52" s="7" t="inlineStr">
        <is>
          <t>Quote tag</t>
        </is>
      </c>
      <c r="B52" s="7" t="inlineStr">
        <is>
          <t>Description</t>
        </is>
      </c>
      <c r="C52" s="7" t="inlineStr">
        <is>
          <t>Quantity</t>
        </is>
      </c>
      <c r="D52" s="7" t="inlineStr">
        <is>
          <t>Unit rate</t>
        </is>
      </c>
      <c r="E52" s="7" t="inlineStr">
        <is>
          <t>Rate period</t>
        </is>
      </c>
      <c r="F52" s="7" t="inlineStr">
        <is>
          <t>GST treatment</t>
        </is>
      </c>
      <c r="G52" s="7" t="inlineStr">
        <is>
          <t>Source or reference</t>
        </is>
      </c>
      <c r="H52" s="7" t="inlineStr">
        <is>
          <t>Calculated monthly ex-GST</t>
        </is>
      </c>
    </row>
    <row r="53" ht="32" customHeight="1">
      <c r="A53" s="16" t="inlineStr">
        <is>
          <t>Quote A</t>
        </is>
      </c>
      <c r="B53" s="9" t="inlineStr">
        <is>
          <t>Hypothetical backup service</t>
        </is>
      </c>
      <c r="C53" s="18" t="n">
        <v>2</v>
      </c>
      <c r="D53" s="13" t="n">
        <v>55</v>
      </c>
      <c r="E53" s="9" t="inlineStr">
        <is>
          <t>Monthly</t>
        </is>
      </c>
      <c r="F53" s="9" t="inlineStr">
        <is>
          <t>Inclusive</t>
        </is>
      </c>
      <c r="G53" s="9" t="inlineStr">
        <is>
          <t>Proposal schedule 2</t>
        </is>
      </c>
      <c r="H53" s="17">
        <f>IF(COUNTA(B53:G53)=0,0,IF(OR(B53="",C53="",D53="",E53="",F53="",G53="",E53="Not stated",F53="Not stated"),"Unresolved",IF(OR(NOT(ISNUMBER(C53)),NOT(ISNUMBER(D53)),C53&lt;=0,D53&lt;0),"Invalid entry",ROUND((C53*D53)/IF(E53="Quarterly",3,IF(E53="Annual",12,1))/IF(F53="Inclusive",1.1,1),2))))</f>
        <v/>
      </c>
    </row>
    <row r="54" ht="32" customHeight="1">
      <c r="A54" s="16" t="inlineStr">
        <is>
          <t>Quote A</t>
        </is>
      </c>
      <c r="B54" s="9" t="n"/>
      <c r="C54" s="18" t="n"/>
      <c r="D54" s="13" t="n"/>
      <c r="E54" s="9" t="n"/>
      <c r="F54" s="9" t="n"/>
      <c r="G54" s="9" t="n"/>
      <c r="H54" s="17">
        <f>IF(COUNTA(B54:G54)=0,0,IF(OR(B54="",C54="",D54="",E54="",F54="",G54="",E54="Not stated",F54="Not stated"),"Unresolved",IF(OR(NOT(ISNUMBER(C54)),NOT(ISNUMBER(D54)),C54&lt;=0,D54&lt;0),"Invalid entry",ROUND((C54*D54)/IF(E54="Quarterly",3,IF(E54="Annual",12,1))/IF(F54="Inclusive",1.1,1),2))))</f>
        <v/>
      </c>
    </row>
    <row r="55" ht="32" customHeight="1">
      <c r="A55" s="16" t="inlineStr">
        <is>
          <t>Quote A</t>
        </is>
      </c>
      <c r="B55" s="9" t="n"/>
      <c r="C55" s="18" t="n"/>
      <c r="D55" s="13" t="n"/>
      <c r="E55" s="9" t="n"/>
      <c r="F55" s="9" t="n"/>
      <c r="G55" s="9" t="n"/>
      <c r="H55" s="17">
        <f>IF(COUNTA(B55:G55)=0,0,IF(OR(B55="",C55="",D55="",E55="",F55="",G55="",E55="Not stated",F55="Not stated"),"Unresolved",IF(OR(NOT(ISNUMBER(C55)),NOT(ISNUMBER(D55)),C55&lt;=0,D55&lt;0),"Invalid entry",ROUND((C55*D55)/IF(E55="Quarterly",3,IF(E55="Annual",12,1))/IF(F55="Inclusive",1.1,1),2))))</f>
        <v/>
      </c>
    </row>
    <row r="56" ht="32" customHeight="1">
      <c r="A56" s="16" t="inlineStr">
        <is>
          <t>Quote B</t>
        </is>
      </c>
      <c r="B56" s="9" t="inlineStr">
        <is>
          <t>Hypothetical reporting add-on</t>
        </is>
      </c>
      <c r="C56" s="18" t="n">
        <v>1</v>
      </c>
      <c r="D56" s="13" t="n">
        <v>1200</v>
      </c>
      <c r="E56" s="9" t="inlineStr">
        <is>
          <t>Annual</t>
        </is>
      </c>
      <c r="F56" s="9" t="inlineStr">
        <is>
          <t>Exclusive</t>
        </is>
      </c>
      <c r="G56" s="9" t="inlineStr">
        <is>
          <t>Proposal appendix B</t>
        </is>
      </c>
      <c r="H56" s="17">
        <f>IF(COUNTA(B56:G56)=0,0,IF(OR(B56="",C56="",D56="",E56="",F56="",G56="",E56="Not stated",F56="Not stated"),"Unresolved",IF(OR(NOT(ISNUMBER(C56)),NOT(ISNUMBER(D56)),C56&lt;=0,D56&lt;0),"Invalid entry",ROUND((C56*D56)/IF(E56="Quarterly",3,IF(E56="Annual",12,1))/IF(F56="Inclusive",1.1,1),2))))</f>
        <v/>
      </c>
    </row>
    <row r="57" ht="32" customHeight="1">
      <c r="A57" s="16" t="inlineStr">
        <is>
          <t>Quote B</t>
        </is>
      </c>
      <c r="B57" s="9" t="n"/>
      <c r="C57" s="18" t="n"/>
      <c r="D57" s="13" t="n"/>
      <c r="E57" s="9" t="n"/>
      <c r="F57" s="9" t="n"/>
      <c r="G57" s="9" t="n"/>
      <c r="H57" s="17">
        <f>IF(COUNTA(B57:G57)=0,0,IF(OR(B57="",C57="",D57="",E57="",F57="",G57="",E57="Not stated",F57="Not stated"),"Unresolved",IF(OR(NOT(ISNUMBER(C57)),NOT(ISNUMBER(D57)),C57&lt;=0,D57&lt;0),"Invalid entry",ROUND((C57*D57)/IF(E57="Quarterly",3,IF(E57="Annual",12,1))/IF(F57="Inclusive",1.1,1),2))))</f>
        <v/>
      </c>
    </row>
    <row r="58" ht="32" customHeight="1">
      <c r="A58" s="16" t="inlineStr">
        <is>
          <t>Quote B</t>
        </is>
      </c>
      <c r="B58" s="9" t="n"/>
      <c r="C58" s="18" t="n"/>
      <c r="D58" s="13" t="n"/>
      <c r="E58" s="9" t="n"/>
      <c r="F58" s="9" t="n"/>
      <c r="G58" s="9" t="n"/>
      <c r="H58" s="17">
        <f>IF(COUNTA(B58:G58)=0,0,IF(OR(B58="",C58="",D58="",E58="",F58="",G58="",E58="Not stated",F58="Not stated"),"Unresolved",IF(OR(NOT(ISNUMBER(C58)),NOT(ISNUMBER(D58)),C58&lt;=0,D58&lt;0),"Invalid entry",ROUND((C58*D58)/IF(E58="Quarterly",3,IF(E58="Annual",12,1))/IF(F58="Inclusive",1.1,1),2))))</f>
        <v/>
      </c>
    </row>
    <row r="59" ht="32" customHeight="1">
      <c r="A59" s="16" t="inlineStr">
        <is>
          <t>Quote C</t>
        </is>
      </c>
      <c r="B59" s="9" t="n"/>
      <c r="C59" s="18" t="n"/>
      <c r="D59" s="13" t="n"/>
      <c r="E59" s="9" t="n"/>
      <c r="F59" s="9" t="n"/>
      <c r="G59" s="9" t="n"/>
      <c r="H59" s="17">
        <f>IF(COUNTA(B59:G59)=0,0,IF(OR(B59="",C59="",D59="",E59="",F59="",G59="",E59="Not stated",F59="Not stated"),"Unresolved",IF(OR(NOT(ISNUMBER(C59)),NOT(ISNUMBER(D59)),C59&lt;=0,D59&lt;0),"Invalid entry",ROUND((C59*D59)/IF(E59="Quarterly",3,IF(E59="Annual",12,1))/IF(F59="Inclusive",1.1,1),2))))</f>
        <v/>
      </c>
    </row>
    <row r="60" ht="32" customHeight="1">
      <c r="A60" s="16" t="inlineStr">
        <is>
          <t>Quote C</t>
        </is>
      </c>
      <c r="B60" s="9" t="n"/>
      <c r="C60" s="18" t="n"/>
      <c r="D60" s="13" t="n"/>
      <c r="E60" s="9" t="n"/>
      <c r="F60" s="9" t="n"/>
      <c r="G60" s="9" t="n"/>
      <c r="H60" s="17">
        <f>IF(COUNTA(B60:G60)=0,0,IF(OR(B60="",C60="",D60="",E60="",F60="",G60="",E60="Not stated",F60="Not stated"),"Unresolved",IF(OR(NOT(ISNUMBER(C60)),NOT(ISNUMBER(D60)),C60&lt;=0,D60&lt;0),"Invalid entry",ROUND((C60*D60)/IF(E60="Quarterly",3,IF(E60="Annual",12,1))/IF(F60="Inclusive",1.1,1),2))))</f>
        <v/>
      </c>
    </row>
    <row r="61" ht="32" customHeight="1">
      <c r="A61" s="16" t="inlineStr">
        <is>
          <t>Quote C</t>
        </is>
      </c>
      <c r="B61" s="9" t="n"/>
      <c r="C61" s="18" t="n"/>
      <c r="D61" s="13" t="n"/>
      <c r="E61" s="9" t="n"/>
      <c r="F61" s="9" t="n"/>
      <c r="G61" s="9" t="n"/>
      <c r="H61" s="17">
        <f>IF(COUNTA(B61:G61)=0,0,IF(OR(B61="",C61="",D61="",E61="",F61="",G61="",E61="Not stated",F61="Not stated"),"Unresolved",IF(OR(NOT(ISNUMBER(C61)),NOT(ISNUMBER(D61)),C61&lt;=0,D61&lt;0),"Invalid entry",ROUND((C61*D61)/IF(E61="Quarterly",3,IF(E61="Annual",12,1))/IF(F61="Inclusive",1.1,1),2))))</f>
        <v/>
      </c>
    </row>
    <row r="62" ht="32" customHeight="1">
      <c r="A62" s="16" t="inlineStr">
        <is>
          <t>Quote D</t>
        </is>
      </c>
      <c r="B62" s="9" t="n"/>
      <c r="C62" s="18" t="n"/>
      <c r="D62" s="13" t="n"/>
      <c r="E62" s="9" t="n"/>
      <c r="F62" s="9" t="n"/>
      <c r="G62" s="9" t="n"/>
      <c r="H62" s="17">
        <f>IF(COUNTA(B62:G62)=0,0,IF(OR(B62="",C62="",D62="",E62="",F62="",G62="",E62="Not stated",F62="Not stated"),"Unresolved",IF(OR(NOT(ISNUMBER(C62)),NOT(ISNUMBER(D62)),C62&lt;=0,D62&lt;0),"Invalid entry",ROUND((C62*D62)/IF(E62="Quarterly",3,IF(E62="Annual",12,1))/IF(F62="Inclusive",1.1,1),2))))</f>
        <v/>
      </c>
    </row>
    <row r="63" ht="32" customHeight="1">
      <c r="A63" s="16" t="inlineStr">
        <is>
          <t>Quote D</t>
        </is>
      </c>
      <c r="B63" s="9" t="n"/>
      <c r="C63" s="18" t="n"/>
      <c r="D63" s="13" t="n"/>
      <c r="E63" s="9" t="n"/>
      <c r="F63" s="9" t="n"/>
      <c r="G63" s="9" t="n"/>
      <c r="H63" s="17">
        <f>IF(COUNTA(B63:G63)=0,0,IF(OR(B63="",C63="",D63="",E63="",F63="",G63="",E63="Not stated",F63="Not stated"),"Unresolved",IF(OR(NOT(ISNUMBER(C63)),NOT(ISNUMBER(D63)),C63&lt;=0,D63&lt;0),"Invalid entry",ROUND((C63*D63)/IF(E63="Quarterly",3,IF(E63="Annual",12,1))/IF(F63="Inclusive",1.1,1),2))))</f>
        <v/>
      </c>
    </row>
    <row r="64" ht="32" customHeight="1">
      <c r="A64" s="16" t="inlineStr">
        <is>
          <t>Quote D</t>
        </is>
      </c>
      <c r="B64" s="9" t="n"/>
      <c r="C64" s="18" t="n"/>
      <c r="D64" s="13" t="n"/>
      <c r="E64" s="9" t="n"/>
      <c r="F64" s="9" t="n"/>
      <c r="G64" s="9" t="n"/>
      <c r="H64" s="17">
        <f>IF(COUNTA(B64:G64)=0,0,IF(OR(B64="",C64="",D64="",E64="",F64="",G64="",E64="Not stated",F64="Not stated"),"Unresolved",IF(OR(NOT(ISNUMBER(C64)),NOT(ISNUMBER(D64)),C64&lt;=0,D64&lt;0),"Invalid entry",ROUND((C64*D64)/IF(E64="Quarterly",3,IF(E64="Annual",12,1))/IF(F64="Inclusive",1.1,1),2))))</f>
        <v/>
      </c>
    </row>
  </sheetData>
  <sheetProtection selectLockedCells="0" selectUnlockedCells="1" sheet="1" objects="0" insertRows="1" insertHyperlinks="1" autoFilter="1" scenarios="0" formatColumns="1" deleteColumns="1" insertColumns="1" pivotTables="1" deleteRows="1" formatCells="1" formatRows="1" sort="1" password="E97E"/>
  <autoFilter ref="A4:E40"/>
  <mergeCells count="4">
    <mergeCell ref="A2:H2"/>
    <mergeCell ref="A51:H51"/>
    <mergeCell ref="A41:E41"/>
    <mergeCell ref="A1:H1"/>
  </mergeCells>
  <conditionalFormatting sqref="B49:E49">
    <cfRule type="expression" priority="1" dxfId="0">
      <formula>B49="Complete known cost"</formula>
    </cfRule>
    <cfRule type="expression" priority="2" dxfId="1">
      <formula>B49="Known cost only"</formula>
    </cfRule>
    <cfRule type="expression" priority="3" dxfId="2">
      <formula>B49="Invalid entry"</formula>
    </cfRule>
  </conditionalFormatting>
  <dataValidations count="9">
    <dataValidation sqref="B19 B20 B25 B27 C19 C20 C25 C27 D19 D20 D25 D27 E19 E20 E25 E27" showDropDown="0" showInputMessage="0" showErrorMessage="0" allowBlank="1" type="list">
      <formula1>"Exclusive,Inclusive,Not stated"</formula1>
    </dataValidation>
    <dataValidation sqref="B14 B17 B24 C14 C17 C24 D14 D17 D24 E14 E17 E24" showDropDown="0" showInputMessage="0" showErrorMessage="0" allowBlank="1" type="list">
      <formula1>"Monthly,Quarterly,Annual,Not stated"</formula1>
    </dataValidation>
    <dataValidation sqref="B12 C12 D12 E12" showDropDown="0" showInputMessage="0" showErrorMessage="0" allowBlank="1" type="list">
      <formula1>"Per seat,Flat recurring,Not stated"</formula1>
    </dataValidation>
    <dataValidation sqref="B21 C21 D21 E21" showDropDown="0" showInputMessage="0" showErrorMessage="0" allowBlank="1" type="list">
      <formula1>"Monthly,Quarterly,Annual,Other,Not stated"</formula1>
    </dataValidation>
    <dataValidation sqref="B22 C22 D22 E22" showDropDown="0" showInputMessage="0" showErrorMessage="0" allowBlank="1" type="list">
      <formula1>"None,Credit stated,Not stated"</formula1>
    </dataValidation>
    <dataValidation sqref="B9 B10 B11 B15 B30 C9 C10 C11 C15 C30 D9 D10 D11 D15 D30 E9 E10 E11 E15 E30" showDropDown="0" showInputMessage="1" showErrorMessage="1" allowBlank="1" errorTitle="Positive whole numbers only" error="Enter a positive whole number." promptTitle="Whole-number input" prompt="Enter a positive whole number. Leave optional fields blank if the proposal does not state them." type="whole" operator="greaterThanOrEqual">
      <formula1>1</formula1>
    </dataValidation>
    <dataValidation sqref="B13 B16 B18 B23 B26 B28 B29 C13 C16 C18 C23 C26 C28 C29 C53 C54 C55 C56 C57 C58 C59 C60 C61 C62 C63 C64 D13 D16 D18 D23 D26 D28 D29 D53 D54 D55 D56 D57 D58 D59 D60 D61 D62 D63 D64 E13 E16 E18 E23 E26 E28 E29" showDropDown="0" showInputMessage="1" showErrorMessage="1" allowBlank="1" errorTitle="Invalid amount" error="Enter zero or a positive number." promptTitle="Proposal amount" prompt="Enter the amount exactly as stated in the proposal. Use 0 only when the proposal explicitly confirms no charge." type="decimal" operator="greaterThanOrEqual">
      <formula1>0</formula1>
    </dataValidation>
    <dataValidation sqref="E53 E54 E55 E56 E57 E58 E59 E60 E61 E62 E63 E64" showDropDown="0" showInputMessage="0" showErrorMessage="0" allowBlank="1" type="list">
      <formula1>"Monthly,Quarterly,Annual,Not stated"</formula1>
    </dataValidation>
    <dataValidation sqref="F53 F54 F55 F56 F57 F58 F59 F60 F61 F62 F63 F64" showDropDown="0" showInputMessage="0" showErrorMessage="0" allowBlank="1" type="list">
      <formula1>"Exclusive,Inclusive,Not stated"</formula1>
    </dataValidation>
  </dataValidations>
  <pageMargins left="0.25" right="0.25" top="0.5" bottom="0.5" header="0.5" footer="0.5"/>
  <pageSetup fitToHeight="0" fitToWidth="1"/>
  <rowBreaks count="1" manualBreakCount="1">
    <brk id="50" min="0" max="16383" man="1"/>
  </rowBreaks>
  <legacyDrawing xmlns:r="http://schemas.openxmlformats.org/officeDocument/2006/relationships" r:id="anysvml"/>
</worksheet>
</file>

<file path=xl/worksheets/sheet3.xml><?xml version="1.0" encoding="utf-8"?>
<worksheet xmlns="http://schemas.openxmlformats.org/spreadsheetml/2006/main">
  <sheetPr>
    <outlinePr summaryBelow="1" summaryRight="1"/>
    <pageSetUpPr fitToPage="1"/>
  </sheetPr>
  <dimension ref="A1:I45"/>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38" customWidth="1" min="1" max="1"/>
    <col width="18" customWidth="1" min="2" max="2"/>
    <col width="30" customWidth="1" min="3" max="3"/>
    <col width="18" customWidth="1" min="4" max="4"/>
    <col width="30" customWidth="1" min="5" max="5"/>
    <col width="18" customWidth="1" min="6" max="6"/>
    <col width="30" customWidth="1" min="7" max="7"/>
    <col width="18" customWidth="1" min="8" max="8"/>
    <col width="30" customWidth="1" min="9" max="9"/>
  </cols>
  <sheetData>
    <row r="1" ht="34" customHeight="1">
      <c r="A1" s="1" t="inlineStr">
        <is>
          <t>Scope Comparison</t>
        </is>
      </c>
    </row>
    <row r="2" ht="34" customHeight="1">
      <c r="A2" s="2" t="inlineStr">
        <is>
          <t>Select a status and copy the relevant proposal wording, limit, target, remedy or charging basis into Notes.</t>
        </is>
      </c>
    </row>
    <row r="3"/>
    <row r="4">
      <c r="A4" s="7" t="inlineStr">
        <is>
          <t>Scope item</t>
        </is>
      </c>
      <c r="B4" s="7" t="inlineStr">
        <is>
          <t>Quote A status</t>
        </is>
      </c>
      <c r="C4" s="7" t="inlineStr">
        <is>
          <t>Quote A notes</t>
        </is>
      </c>
      <c r="D4" s="7" t="inlineStr">
        <is>
          <t>Quote B status</t>
        </is>
      </c>
      <c r="E4" s="7" t="inlineStr">
        <is>
          <t>Quote B notes</t>
        </is>
      </c>
      <c r="F4" s="7" t="inlineStr">
        <is>
          <t>Quote C status</t>
        </is>
      </c>
      <c r="G4" s="7" t="inlineStr">
        <is>
          <t>Quote C notes</t>
        </is>
      </c>
      <c r="H4" s="7" t="inlineStr">
        <is>
          <t>Quote D status</t>
        </is>
      </c>
      <c r="I4" s="7" t="inlineStr">
        <is>
          <t>Quote D notes</t>
        </is>
      </c>
    </row>
    <row r="5" ht="24" customHeight="1">
      <c r="A5" s="14" t="inlineStr">
        <is>
          <t>Support coverage</t>
        </is>
      </c>
    </row>
    <row r="6" ht="38" customHeight="1">
      <c r="A6" s="19" t="inlineStr">
        <is>
          <t>Remote support</t>
        </is>
      </c>
      <c r="B6" s="9" t="inlineStr">
        <is>
          <t>Included</t>
        </is>
      </c>
      <c r="C6" s="9" t="inlineStr">
        <is>
          <t>Example wording recorded from proposal</t>
        </is>
      </c>
      <c r="D6" s="9" t="inlineStr">
        <is>
          <t>Included</t>
        </is>
      </c>
      <c r="E6" s="9" t="inlineStr">
        <is>
          <t>Example wording recorded from proposal</t>
        </is>
      </c>
      <c r="F6" s="9" t="n"/>
      <c r="G6" s="9" t="n"/>
      <c r="H6" s="9" t="n"/>
      <c r="I6" s="9" t="n"/>
    </row>
    <row r="7" ht="38" customHeight="1">
      <c r="A7" s="19" t="inlineStr">
        <is>
          <t>Onsite support</t>
        </is>
      </c>
      <c r="B7" s="9" t="inlineStr">
        <is>
          <t>Not stated</t>
        </is>
      </c>
      <c r="C7" s="9" t="inlineStr"/>
      <c r="D7" s="9" t="inlineStr">
        <is>
          <t>Included</t>
        </is>
      </c>
      <c r="E7" s="9" t="inlineStr">
        <is>
          <t>Example wording recorded from proposal</t>
        </is>
      </c>
      <c r="F7" s="9" t="n"/>
      <c r="G7" s="9" t="n"/>
      <c r="H7" s="9" t="n"/>
      <c r="I7" s="9" t="n"/>
    </row>
    <row r="8" ht="38" customHeight="1">
      <c r="A8" s="19" t="inlineStr">
        <is>
          <t>Support hours</t>
        </is>
      </c>
      <c r="B8" s="9" t="inlineStr">
        <is>
          <t>Included</t>
        </is>
      </c>
      <c r="C8" s="9" t="inlineStr">
        <is>
          <t>Example wording recorded from proposal</t>
        </is>
      </c>
      <c r="D8" s="9" t="inlineStr">
        <is>
          <t>Included</t>
        </is>
      </c>
      <c r="E8" s="9" t="inlineStr">
        <is>
          <t>Example wording recorded from proposal</t>
        </is>
      </c>
      <c r="F8" s="9" t="n"/>
      <c r="G8" s="9" t="n"/>
      <c r="H8" s="9" t="n"/>
      <c r="I8" s="9" t="n"/>
    </row>
    <row r="9" ht="38" customHeight="1">
      <c r="A9" s="19" t="inlineStr">
        <is>
          <t>After-hours support</t>
        </is>
      </c>
      <c r="B9" s="9" t="inlineStr">
        <is>
          <t>Included</t>
        </is>
      </c>
      <c r="C9" s="9" t="inlineStr">
        <is>
          <t>Example wording recorded from proposal</t>
        </is>
      </c>
      <c r="D9" s="9" t="inlineStr">
        <is>
          <t>Included</t>
        </is>
      </c>
      <c r="E9" s="9" t="inlineStr">
        <is>
          <t>Example wording recorded from proposal</t>
        </is>
      </c>
      <c r="F9" s="9" t="n"/>
      <c r="G9" s="9" t="n"/>
      <c r="H9" s="9" t="n"/>
      <c r="I9" s="9" t="n"/>
    </row>
    <row r="10" ht="38" customHeight="1">
      <c r="A10" s="19" t="inlineStr">
        <is>
          <t>Included-hour cap or fair-use wording</t>
        </is>
      </c>
      <c r="B10" s="9" t="inlineStr">
        <is>
          <t>Included</t>
        </is>
      </c>
      <c r="C10" s="9" t="inlineStr">
        <is>
          <t>Example wording recorded from proposal</t>
        </is>
      </c>
      <c r="D10" s="9" t="inlineStr">
        <is>
          <t>Included</t>
        </is>
      </c>
      <c r="E10" s="9" t="inlineStr">
        <is>
          <t>Example wording recorded from proposal</t>
        </is>
      </c>
      <c r="F10" s="9" t="n"/>
      <c r="G10" s="9" t="n"/>
      <c r="H10" s="9" t="n"/>
      <c r="I10" s="9" t="n"/>
    </row>
    <row r="11" ht="38" customHeight="1">
      <c r="A11" s="19" t="inlineStr">
        <is>
          <t>Priority definitions</t>
        </is>
      </c>
      <c r="B11" s="9" t="inlineStr">
        <is>
          <t>Included</t>
        </is>
      </c>
      <c r="C11" s="9" t="inlineStr">
        <is>
          <t>Example wording recorded from proposal</t>
        </is>
      </c>
      <c r="D11" s="9" t="inlineStr">
        <is>
          <t>Included</t>
        </is>
      </c>
      <c r="E11" s="9" t="inlineStr">
        <is>
          <t>Example wording recorded from proposal</t>
        </is>
      </c>
      <c r="F11" s="9" t="n"/>
      <c r="G11" s="9" t="n"/>
      <c r="H11" s="9" t="n"/>
      <c r="I11" s="9" t="n"/>
    </row>
    <row r="12" ht="38" customHeight="1">
      <c r="A12" s="19" t="inlineStr">
        <is>
          <t>P1 response, resolution and service window</t>
        </is>
      </c>
      <c r="B12" s="9" t="inlineStr">
        <is>
          <t>Included</t>
        </is>
      </c>
      <c r="C12" s="9" t="inlineStr">
        <is>
          <t>Example wording recorded from proposal</t>
        </is>
      </c>
      <c r="D12" s="9" t="inlineStr">
        <is>
          <t>Included</t>
        </is>
      </c>
      <c r="E12" s="9" t="inlineStr">
        <is>
          <t>Example wording recorded from proposal</t>
        </is>
      </c>
      <c r="F12" s="9" t="n"/>
      <c r="G12" s="9" t="n"/>
      <c r="H12" s="9" t="n"/>
      <c r="I12" s="9" t="n"/>
    </row>
    <row r="13" ht="38" customHeight="1">
      <c r="A13" s="19" t="inlineStr">
        <is>
          <t>P2 response, resolution and service window</t>
        </is>
      </c>
      <c r="B13" s="9" t="inlineStr">
        <is>
          <t>Included</t>
        </is>
      </c>
      <c r="C13" s="9" t="inlineStr">
        <is>
          <t>Example wording recorded from proposal</t>
        </is>
      </c>
      <c r="D13" s="9" t="inlineStr">
        <is>
          <t>Included</t>
        </is>
      </c>
      <c r="E13" s="9" t="inlineStr">
        <is>
          <t>Example wording recorded from proposal</t>
        </is>
      </c>
      <c r="F13" s="9" t="n"/>
      <c r="G13" s="9" t="n"/>
      <c r="H13" s="9" t="n"/>
      <c r="I13" s="9" t="n"/>
    </row>
    <row r="14" ht="38" customHeight="1">
      <c r="A14" s="19" t="inlineStr">
        <is>
          <t>P3 response, resolution and service window</t>
        </is>
      </c>
      <c r="B14" s="9" t="inlineStr">
        <is>
          <t>Included</t>
        </is>
      </c>
      <c r="C14" s="9" t="inlineStr">
        <is>
          <t>Example wording recorded from proposal</t>
        </is>
      </c>
      <c r="D14" s="9" t="inlineStr">
        <is>
          <t>Included</t>
        </is>
      </c>
      <c r="E14" s="9" t="inlineStr">
        <is>
          <t>Example wording recorded from proposal</t>
        </is>
      </c>
      <c r="F14" s="9" t="n"/>
      <c r="G14" s="9" t="n"/>
      <c r="H14" s="9" t="n"/>
      <c r="I14" s="9" t="n"/>
    </row>
    <row r="15" ht="38" customHeight="1">
      <c r="A15" s="19" t="inlineStr">
        <is>
          <t>P4 response, resolution and service window</t>
        </is>
      </c>
      <c r="B15" s="9" t="inlineStr">
        <is>
          <t>Included</t>
        </is>
      </c>
      <c r="C15" s="9" t="inlineStr">
        <is>
          <t>Example wording recorded from proposal</t>
        </is>
      </c>
      <c r="D15" s="9" t="inlineStr">
        <is>
          <t>Included</t>
        </is>
      </c>
      <c r="E15" s="9" t="inlineStr">
        <is>
          <t>Example wording recorded from proposal</t>
        </is>
      </c>
      <c r="F15" s="9" t="n"/>
      <c r="G15" s="9" t="n"/>
      <c r="H15" s="9" t="n"/>
      <c r="I15" s="9" t="n"/>
    </row>
    <row r="16" ht="38" customHeight="1">
      <c r="A16" s="19" t="inlineStr">
        <is>
          <t>P5 response, resolution and service window</t>
        </is>
      </c>
      <c r="B16" s="9" t="inlineStr">
        <is>
          <t>Included</t>
        </is>
      </c>
      <c r="C16" s="9" t="inlineStr">
        <is>
          <t>Example wording recorded from proposal</t>
        </is>
      </c>
      <c r="D16" s="9" t="inlineStr">
        <is>
          <t>Included</t>
        </is>
      </c>
      <c r="E16" s="9" t="inlineStr">
        <is>
          <t>Example wording recorded from proposal</t>
        </is>
      </c>
      <c r="F16" s="9" t="n"/>
      <c r="G16" s="9" t="n"/>
      <c r="H16" s="9" t="n"/>
      <c r="I16" s="9" t="n"/>
    </row>
    <row r="17" ht="38" customHeight="1">
      <c r="A17" s="19" t="inlineStr">
        <is>
          <t>Escalation ownership</t>
        </is>
      </c>
      <c r="B17" s="9" t="inlineStr">
        <is>
          <t>Included</t>
        </is>
      </c>
      <c r="C17" s="9" t="inlineStr">
        <is>
          <t>Example wording recorded from proposal</t>
        </is>
      </c>
      <c r="D17" s="9" t="inlineStr">
        <is>
          <t>Included</t>
        </is>
      </c>
      <c r="E17" s="9" t="inlineStr">
        <is>
          <t>Example wording recorded from proposal</t>
        </is>
      </c>
      <c r="F17" s="9" t="n"/>
      <c r="G17" s="9" t="n"/>
      <c r="H17" s="9" t="n"/>
      <c r="I17" s="9" t="n"/>
    </row>
    <row r="18" ht="24" customHeight="1">
      <c r="A18" s="14" t="inlineStr">
        <is>
          <t>Security and maintenance</t>
        </is>
      </c>
    </row>
    <row r="19" ht="38" customHeight="1">
      <c r="A19" s="19" t="inlineStr">
        <is>
          <t>Endpoint protection</t>
        </is>
      </c>
      <c r="B19" s="9" t="inlineStr">
        <is>
          <t>Included</t>
        </is>
      </c>
      <c r="C19" s="9" t="inlineStr">
        <is>
          <t>Example wording recorded from proposal</t>
        </is>
      </c>
      <c r="D19" s="9" t="inlineStr">
        <is>
          <t>Included</t>
        </is>
      </c>
      <c r="E19" s="9" t="inlineStr">
        <is>
          <t>Example wording recorded from proposal</t>
        </is>
      </c>
      <c r="F19" s="9" t="n"/>
      <c r="G19" s="9" t="n"/>
      <c r="H19" s="9" t="n"/>
      <c r="I19" s="9" t="n"/>
    </row>
    <row r="20" ht="38" customHeight="1">
      <c r="A20" s="19" t="inlineStr">
        <is>
          <t>Hosted email security</t>
        </is>
      </c>
      <c r="B20" s="9" t="inlineStr">
        <is>
          <t>Included</t>
        </is>
      </c>
      <c r="C20" s="9" t="inlineStr">
        <is>
          <t>Example wording recorded from proposal</t>
        </is>
      </c>
      <c r="D20" s="9" t="inlineStr">
        <is>
          <t>Included</t>
        </is>
      </c>
      <c r="E20" s="9" t="inlineStr">
        <is>
          <t>Example wording recorded from proposal</t>
        </is>
      </c>
      <c r="F20" s="9" t="n"/>
      <c r="G20" s="9" t="n"/>
      <c r="H20" s="9" t="n"/>
      <c r="I20" s="9" t="n"/>
    </row>
    <row r="21" ht="38" customHeight="1">
      <c r="A21" s="19" t="inlineStr">
        <is>
          <t>Critical software and security patching</t>
        </is>
      </c>
      <c r="B21" s="9" t="inlineStr">
        <is>
          <t>Included</t>
        </is>
      </c>
      <c r="C21" s="9" t="inlineStr">
        <is>
          <t>Example wording recorded from proposal</t>
        </is>
      </c>
      <c r="D21" s="9" t="inlineStr">
        <is>
          <t>Included</t>
        </is>
      </c>
      <c r="E21" s="9" t="inlineStr">
        <is>
          <t>Example wording recorded from proposal</t>
        </is>
      </c>
      <c r="F21" s="9" t="n"/>
      <c r="G21" s="9" t="n"/>
      <c r="H21" s="9" t="n"/>
      <c r="I21" s="9" t="n"/>
    </row>
    <row r="22" ht="38" customHeight="1">
      <c r="A22" s="19" t="inlineStr">
        <is>
          <t>System monitoring and alerts</t>
        </is>
      </c>
      <c r="B22" s="9" t="inlineStr">
        <is>
          <t>Included</t>
        </is>
      </c>
      <c r="C22" s="9" t="inlineStr">
        <is>
          <t>Example wording recorded from proposal</t>
        </is>
      </c>
      <c r="D22" s="9" t="inlineStr">
        <is>
          <t>Included</t>
        </is>
      </c>
      <c r="E22" s="9" t="inlineStr">
        <is>
          <t>Example wording recorded from proposal</t>
        </is>
      </c>
      <c r="F22" s="9" t="n"/>
      <c r="G22" s="9" t="n"/>
      <c r="H22" s="9" t="n"/>
      <c r="I22" s="9" t="n"/>
    </row>
    <row r="23" ht="38" customHeight="1">
      <c r="A23" s="19" t="inlineStr">
        <is>
          <t>Server performance monitoring</t>
        </is>
      </c>
      <c r="B23" s="9" t="inlineStr">
        <is>
          <t>Included</t>
        </is>
      </c>
      <c r="C23" s="9" t="inlineStr">
        <is>
          <t>Example wording recorded from proposal</t>
        </is>
      </c>
      <c r="D23" s="9" t="inlineStr">
        <is>
          <t>Included</t>
        </is>
      </c>
      <c r="E23" s="9" t="inlineStr">
        <is>
          <t>Example wording recorded from proposal</t>
        </is>
      </c>
      <c r="F23" s="9" t="n"/>
      <c r="G23" s="9" t="n"/>
      <c r="H23" s="9" t="n"/>
      <c r="I23" s="9" t="n"/>
    </row>
    <row r="24" ht="38" customHeight="1">
      <c r="A24" s="19" t="inlineStr">
        <is>
          <t>Standard operating environment</t>
        </is>
      </c>
      <c r="B24" s="9" t="inlineStr">
        <is>
          <t>Included</t>
        </is>
      </c>
      <c r="C24" s="9" t="inlineStr">
        <is>
          <t>Example wording recorded from proposal</t>
        </is>
      </c>
      <c r="D24" s="9" t="inlineStr">
        <is>
          <t>Included</t>
        </is>
      </c>
      <c r="E24" s="9" t="inlineStr">
        <is>
          <t>Example wording recorded from proposal</t>
        </is>
      </c>
      <c r="F24" s="9" t="n"/>
      <c r="G24" s="9" t="n"/>
      <c r="H24" s="9" t="n"/>
      <c r="I24" s="9" t="n"/>
    </row>
    <row r="25" ht="38" customHeight="1">
      <c r="A25" s="19" t="inlineStr">
        <is>
          <t>MFA and identity administration</t>
        </is>
      </c>
      <c r="B25" s="9" t="inlineStr">
        <is>
          <t>Included</t>
        </is>
      </c>
      <c r="C25" s="9" t="inlineStr">
        <is>
          <t>Example wording recorded from proposal</t>
        </is>
      </c>
      <c r="D25" s="9" t="inlineStr">
        <is>
          <t>Included</t>
        </is>
      </c>
      <c r="E25" s="9" t="inlineStr">
        <is>
          <t>Example wording recorded from proposal</t>
        </is>
      </c>
      <c r="F25" s="9" t="n"/>
      <c r="G25" s="9" t="n"/>
      <c r="H25" s="9" t="n"/>
      <c r="I25" s="9" t="n"/>
    </row>
    <row r="26" ht="38" customHeight="1">
      <c r="A26" s="19" t="inlineStr">
        <is>
          <t>Cyber awareness training</t>
        </is>
      </c>
      <c r="B26" s="9" t="inlineStr">
        <is>
          <t>Included</t>
        </is>
      </c>
      <c r="C26" s="9" t="inlineStr">
        <is>
          <t>Example wording recorded from proposal</t>
        </is>
      </c>
      <c r="D26" s="9" t="inlineStr">
        <is>
          <t>Included</t>
        </is>
      </c>
      <c r="E26" s="9" t="inlineStr">
        <is>
          <t>Example wording recorded from proposal</t>
        </is>
      </c>
      <c r="F26" s="9" t="n"/>
      <c r="G26" s="9" t="n"/>
      <c r="H26" s="9" t="n"/>
      <c r="I26" s="9" t="n"/>
    </row>
    <row r="27" ht="38" customHeight="1">
      <c r="A27" s="19" t="inlineStr">
        <is>
          <t>DNS filtering</t>
        </is>
      </c>
      <c r="B27" s="9" t="inlineStr">
        <is>
          <t>Included</t>
        </is>
      </c>
      <c r="C27" s="9" t="inlineStr">
        <is>
          <t>Example wording recorded from proposal</t>
        </is>
      </c>
      <c r="D27" s="9" t="inlineStr">
        <is>
          <t>Included</t>
        </is>
      </c>
      <c r="E27" s="9" t="inlineStr">
        <is>
          <t>Example wording recorded from proposal</t>
        </is>
      </c>
      <c r="F27" s="9" t="n"/>
      <c r="G27" s="9" t="n"/>
      <c r="H27" s="9" t="n"/>
      <c r="I27" s="9" t="n"/>
    </row>
    <row r="28" ht="38" customHeight="1">
      <c r="A28" s="19" t="inlineStr">
        <is>
          <t>Password management</t>
        </is>
      </c>
      <c r="B28" s="9" t="inlineStr">
        <is>
          <t>Included</t>
        </is>
      </c>
      <c r="C28" s="9" t="inlineStr">
        <is>
          <t>Example wording recorded from proposal</t>
        </is>
      </c>
      <c r="D28" s="9" t="inlineStr">
        <is>
          <t>Included</t>
        </is>
      </c>
      <c r="E28" s="9" t="inlineStr">
        <is>
          <t>Example wording recorded from proposal</t>
        </is>
      </c>
      <c r="F28" s="9" t="n"/>
      <c r="G28" s="9" t="n"/>
      <c r="H28" s="9" t="n"/>
      <c r="I28" s="9" t="n"/>
    </row>
    <row r="29" ht="38" customHeight="1">
      <c r="A29" s="19" t="inlineStr">
        <is>
          <t>Firewall management</t>
        </is>
      </c>
      <c r="B29" s="9" t="inlineStr">
        <is>
          <t>Included</t>
        </is>
      </c>
      <c r="C29" s="9" t="inlineStr">
        <is>
          <t>Example wording recorded from proposal</t>
        </is>
      </c>
      <c r="D29" s="9" t="inlineStr">
        <is>
          <t>Included</t>
        </is>
      </c>
      <c r="E29" s="9" t="inlineStr">
        <is>
          <t>Example wording recorded from proposal</t>
        </is>
      </c>
      <c r="F29" s="9" t="n"/>
      <c r="G29" s="9" t="n"/>
      <c r="H29" s="9" t="n"/>
      <c r="I29" s="9" t="n"/>
    </row>
    <row r="30" ht="24" customHeight="1">
      <c r="A30" s="14" t="inlineStr">
        <is>
          <t>Cloud and business operations</t>
        </is>
      </c>
    </row>
    <row r="31" ht="38" customHeight="1">
      <c r="A31" s="19" t="inlineStr">
        <is>
          <t>Microsoft 365 administration</t>
        </is>
      </c>
      <c r="B31" s="9" t="inlineStr">
        <is>
          <t>Included</t>
        </is>
      </c>
      <c r="C31" s="9" t="inlineStr">
        <is>
          <t>Example wording recorded from proposal</t>
        </is>
      </c>
      <c r="D31" s="9" t="inlineStr">
        <is>
          <t>Included</t>
        </is>
      </c>
      <c r="E31" s="9" t="inlineStr">
        <is>
          <t>Example wording recorded from proposal</t>
        </is>
      </c>
      <c r="F31" s="9" t="n"/>
      <c r="G31" s="9" t="n"/>
      <c r="H31" s="9" t="n"/>
      <c r="I31" s="9" t="n"/>
    </row>
    <row r="32" ht="38" customHeight="1">
      <c r="A32" s="19" t="inlineStr">
        <is>
          <t>User onboarding and offboarding</t>
        </is>
      </c>
      <c r="B32" s="9" t="inlineStr">
        <is>
          <t>Included</t>
        </is>
      </c>
      <c r="C32" s="9" t="inlineStr">
        <is>
          <t>Example wording recorded from proposal</t>
        </is>
      </c>
      <c r="D32" s="9" t="inlineStr">
        <is>
          <t>Included</t>
        </is>
      </c>
      <c r="E32" s="9" t="inlineStr">
        <is>
          <t>Example wording recorded from proposal</t>
        </is>
      </c>
      <c r="F32" s="9" t="n"/>
      <c r="G32" s="9" t="n"/>
      <c r="H32" s="9" t="n"/>
      <c r="I32" s="9" t="n"/>
    </row>
    <row r="33" ht="38" customHeight="1">
      <c r="A33" s="19" t="inlineStr">
        <is>
          <t>Vendor coordination</t>
        </is>
      </c>
      <c r="B33" s="9" t="inlineStr">
        <is>
          <t>Included</t>
        </is>
      </c>
      <c r="C33" s="9" t="inlineStr">
        <is>
          <t>Example wording recorded from proposal</t>
        </is>
      </c>
      <c r="D33" s="9" t="inlineStr">
        <is>
          <t>Included</t>
        </is>
      </c>
      <c r="E33" s="9" t="inlineStr">
        <is>
          <t>Example wording recorded from proposal</t>
        </is>
      </c>
      <c r="F33" s="9" t="n"/>
      <c r="G33" s="9" t="n"/>
      <c r="H33" s="9" t="n"/>
      <c r="I33" s="9" t="n"/>
    </row>
    <row r="34" ht="38" customHeight="1">
      <c r="A34" s="19" t="inlineStr">
        <is>
          <t>Asset and configuration documentation</t>
        </is>
      </c>
      <c r="B34" s="9" t="inlineStr">
        <is>
          <t>Included</t>
        </is>
      </c>
      <c r="C34" s="9" t="inlineStr">
        <is>
          <t>Example wording recorded from proposal</t>
        </is>
      </c>
      <c r="D34" s="9" t="inlineStr">
        <is>
          <t>Included</t>
        </is>
      </c>
      <c r="E34" s="9" t="inlineStr">
        <is>
          <t>Example wording recorded from proposal</t>
        </is>
      </c>
      <c r="F34" s="9" t="n"/>
      <c r="G34" s="9" t="n"/>
      <c r="H34" s="9" t="n"/>
      <c r="I34" s="9" t="n"/>
    </row>
    <row r="35" ht="38" customHeight="1">
      <c r="A35" s="19" t="inlineStr">
        <is>
          <t>Monthly reporting or service review</t>
        </is>
      </c>
      <c r="B35" s="9" t="inlineStr">
        <is>
          <t>Included</t>
        </is>
      </c>
      <c r="C35" s="9" t="inlineStr">
        <is>
          <t>Example wording recorded from proposal</t>
        </is>
      </c>
      <c r="D35" s="9" t="inlineStr">
        <is>
          <t>Included</t>
        </is>
      </c>
      <c r="E35" s="9" t="inlineStr">
        <is>
          <t>Example wording recorded from proposal</t>
        </is>
      </c>
      <c r="F35" s="9" t="n"/>
      <c r="G35" s="9" t="n"/>
      <c r="H35" s="9" t="n"/>
      <c r="I35" s="9" t="n"/>
    </row>
    <row r="36" ht="38" customHeight="1">
      <c r="A36" s="19" t="inlineStr">
        <is>
          <t>Daily backup monitoring</t>
        </is>
      </c>
      <c r="B36" s="9" t="inlineStr">
        <is>
          <t>Included</t>
        </is>
      </c>
      <c r="C36" s="9" t="inlineStr">
        <is>
          <t>Example wording recorded from proposal</t>
        </is>
      </c>
      <c r="D36" s="9" t="inlineStr">
        <is>
          <t>Included</t>
        </is>
      </c>
      <c r="E36" s="9" t="inlineStr">
        <is>
          <t>Example wording recorded from proposal</t>
        </is>
      </c>
      <c r="F36" s="9" t="n"/>
      <c r="G36" s="9" t="n"/>
      <c r="H36" s="9" t="n"/>
      <c r="I36" s="9" t="n"/>
    </row>
    <row r="37" ht="38" customHeight="1">
      <c r="A37" s="19" t="inlineStr">
        <is>
          <t>Backup product or storage</t>
        </is>
      </c>
      <c r="B37" s="9" t="inlineStr">
        <is>
          <t>Not stated</t>
        </is>
      </c>
      <c r="C37" s="9" t="inlineStr"/>
      <c r="D37" s="9" t="inlineStr">
        <is>
          <t>Additional cost</t>
        </is>
      </c>
      <c r="E37" s="9" t="inlineStr">
        <is>
          <t>Priced in recurring add-on schedule</t>
        </is>
      </c>
      <c r="F37" s="9" t="n"/>
      <c r="G37" s="9" t="n"/>
      <c r="H37" s="9" t="n"/>
      <c r="I37" s="9" t="n"/>
    </row>
    <row r="38" ht="38" customHeight="1">
      <c r="A38" s="19" t="inlineStr">
        <is>
          <t>Restore testing responsibility</t>
        </is>
      </c>
      <c r="B38" s="9" t="inlineStr">
        <is>
          <t>Not stated</t>
        </is>
      </c>
      <c r="C38" s="9" t="inlineStr"/>
      <c r="D38" s="9" t="inlineStr">
        <is>
          <t>Included</t>
        </is>
      </c>
      <c r="E38" s="9" t="inlineStr">
        <is>
          <t>Example wording recorded from proposal</t>
        </is>
      </c>
      <c r="F38" s="9" t="n"/>
      <c r="G38" s="9" t="n"/>
      <c r="H38" s="9" t="n"/>
      <c r="I38" s="9" t="n"/>
    </row>
    <row r="39" ht="24" customHeight="1">
      <c r="A39" s="14" t="inlineStr">
        <is>
          <t>Commercial boundaries</t>
        </is>
      </c>
    </row>
    <row r="40" ht="38" customHeight="1">
      <c r="A40" s="19" t="inlineStr">
        <is>
          <t>Project work definition</t>
        </is>
      </c>
      <c r="B40" s="9" t="inlineStr">
        <is>
          <t>Included</t>
        </is>
      </c>
      <c r="C40" s="9" t="inlineStr">
        <is>
          <t>Example wording recorded from proposal</t>
        </is>
      </c>
      <c r="D40" s="9" t="inlineStr">
        <is>
          <t>Included</t>
        </is>
      </c>
      <c r="E40" s="9" t="inlineStr">
        <is>
          <t>Example wording recorded from proposal</t>
        </is>
      </c>
      <c r="F40" s="9" t="n"/>
      <c r="G40" s="9" t="n"/>
      <c r="H40" s="9" t="n"/>
      <c r="I40" s="9" t="n"/>
    </row>
    <row r="41" ht="38" customHeight="1">
      <c r="A41" s="19" t="inlineStr">
        <is>
          <t>Hardware and third-party licences</t>
        </is>
      </c>
      <c r="B41" s="9" t="inlineStr">
        <is>
          <t>Included</t>
        </is>
      </c>
      <c r="C41" s="9" t="inlineStr">
        <is>
          <t>Example wording recorded from proposal</t>
        </is>
      </c>
      <c r="D41" s="9" t="inlineStr">
        <is>
          <t>Included</t>
        </is>
      </c>
      <c r="E41" s="9" t="inlineStr">
        <is>
          <t>Example wording recorded from proposal</t>
        </is>
      </c>
      <c r="F41" s="9" t="n"/>
      <c r="G41" s="9" t="n"/>
      <c r="H41" s="9" t="n"/>
      <c r="I41" s="9" t="n"/>
    </row>
    <row r="42" ht="38" customHeight="1">
      <c r="A42" s="19" t="inlineStr">
        <is>
          <t>Migrations and major changes</t>
        </is>
      </c>
      <c r="B42" s="9" t="inlineStr">
        <is>
          <t>Included</t>
        </is>
      </c>
      <c r="C42" s="9" t="inlineStr">
        <is>
          <t>Example wording recorded from proposal</t>
        </is>
      </c>
      <c r="D42" s="9" t="inlineStr">
        <is>
          <t>Included</t>
        </is>
      </c>
      <c r="E42" s="9" t="inlineStr">
        <is>
          <t>Example wording recorded from proposal</t>
        </is>
      </c>
      <c r="F42" s="9" t="n"/>
      <c r="G42" s="9" t="n"/>
      <c r="H42" s="9" t="n"/>
      <c r="I42" s="9" t="n"/>
    </row>
    <row r="43" ht="38" customHeight="1">
      <c r="A43" s="19" t="inlineStr">
        <is>
          <t>Scheduled maintenance</t>
        </is>
      </c>
      <c r="B43" s="9" t="inlineStr">
        <is>
          <t>Included</t>
        </is>
      </c>
      <c r="C43" s="9" t="inlineStr">
        <is>
          <t>Example wording recorded from proposal</t>
        </is>
      </c>
      <c r="D43" s="9" t="inlineStr">
        <is>
          <t>Included</t>
        </is>
      </c>
      <c r="E43" s="9" t="inlineStr">
        <is>
          <t>Example wording recorded from proposal</t>
        </is>
      </c>
      <c r="F43" s="9" t="n"/>
      <c r="G43" s="9" t="n"/>
      <c r="H43" s="9" t="n"/>
      <c r="I43" s="9" t="n"/>
    </row>
    <row r="44" ht="38" customHeight="1">
      <c r="A44" s="19" t="inlineStr">
        <is>
          <t>Security uplift work</t>
        </is>
      </c>
      <c r="B44" s="9" t="inlineStr">
        <is>
          <t>Included</t>
        </is>
      </c>
      <c r="C44" s="9" t="inlineStr">
        <is>
          <t>Example wording recorded from proposal</t>
        </is>
      </c>
      <c r="D44" s="9" t="inlineStr">
        <is>
          <t>Included</t>
        </is>
      </c>
      <c r="E44" s="9" t="inlineStr">
        <is>
          <t>Example wording recorded from proposal</t>
        </is>
      </c>
      <c r="F44" s="9" t="n"/>
      <c r="G44" s="9" t="n"/>
      <c r="H44" s="9" t="n"/>
      <c r="I44" s="9" t="n"/>
    </row>
    <row r="45" ht="38" customHeight="1">
      <c r="A45" s="19" t="inlineStr">
        <is>
          <t>Written approval before additional charges</t>
        </is>
      </c>
      <c r="B45" s="9" t="inlineStr">
        <is>
          <t>Included</t>
        </is>
      </c>
      <c r="C45" s="9" t="inlineStr">
        <is>
          <t>Example wording recorded from proposal</t>
        </is>
      </c>
      <c r="D45" s="9" t="inlineStr">
        <is>
          <t>Included</t>
        </is>
      </c>
      <c r="E45" s="9" t="inlineStr">
        <is>
          <t>Example wording recorded from proposal</t>
        </is>
      </c>
      <c r="F45" s="9" t="n"/>
      <c r="G45" s="9" t="n"/>
      <c r="H45" s="9" t="n"/>
      <c r="I45" s="9" t="n"/>
    </row>
  </sheetData>
  <sheetProtection selectLockedCells="0" selectUnlockedCells="1" sheet="1" objects="0" insertRows="1" insertHyperlinks="1" autoFilter="1" scenarios="0" formatColumns="1" deleteColumns="1" insertColumns="1" pivotTables="1" deleteRows="1" formatCells="1" formatRows="1" sort="1" password="E97E"/>
  <autoFilter ref="A4:I45"/>
  <mergeCells count="6">
    <mergeCell ref="A2:I2"/>
    <mergeCell ref="A5:I5"/>
    <mergeCell ref="A1:I1"/>
    <mergeCell ref="A18:I18"/>
    <mergeCell ref="A39:I39"/>
    <mergeCell ref="A30:I30"/>
  </mergeCells>
  <dataValidations count="1">
    <dataValidation sqref="B6 B7 B8 B9 B10 B11 B12 B13 B14 B15 B16 B17 B19 B20 B21 B22 B23 B24 B25 B26 B27 B28 B29 B31 B32 B33 B34 B35 B36 B37 B38 B40 B41 B42 B43 B44 B45 D6 D7 D8 D9 D10 D11 D12 D13 D14 D15 D16 D17 D19 D20 D21 D22 D23 D24 D25 D26 D27 D28 D29 D31 D32 D33 D34 D35 D36 D37 D38 D40 D41 D42 D43 D44 D45 F6 F7 F8 F9 F10 F11 F12 F13 F14 F15 F16 F17 F19 F20 F21 F22 F23 F24 F25 F26 F27 F28 F29 F31 F32 F33 F34 F35 F36 F37 F38 F40 F41 F42 F43 F44 F45 H6 H7 H8 H9 H10 H11 H12 H13 H14 H15 H16 H17 H19 H20 H21 H22 H23 H24 H25 H26 H27 H28 H29 H31 H32 H33 H34 H35 H36 H37 H38 H40 H41 H42 H43 H44 H45" showDropDown="0" showInputMessage="0" showErrorMessage="0" allowBlank="1" type="list">
      <formula1>"Included,Additional cost,Not stated,Not applicable"</formula1>
    </dataValidation>
  </dataValidations>
  <pageMargins left="0.25" right="0.25" top="0.5" bottom="0.5" header="0.5" footer="0.5"/>
  <pageSetup fitToHeight="0" fitToWidth="1"/>
</worksheet>
</file>

<file path=xl/worksheets/sheet4.xml><?xml version="1.0" encoding="utf-8"?>
<worksheet xmlns="http://schemas.openxmlformats.org/spreadsheetml/2006/main">
  <sheetPr>
    <outlinePr summaryBelow="1" summaryRight="1"/>
    <pageSetUpPr fitToPage="1"/>
  </sheetPr>
  <dimension ref="A1:E69"/>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38" customWidth="1" min="1" max="1"/>
    <col width="48" customWidth="1" min="2" max="2"/>
    <col width="48" customWidth="1" min="3" max="3"/>
    <col width="48" customWidth="1" min="4" max="4"/>
    <col width="48" customWidth="1" min="5" max="5"/>
  </cols>
  <sheetData>
    <row r="1" ht="34" customHeight="1">
      <c r="A1" s="1" t="inlineStr">
        <is>
          <t>Clarification Questions</t>
        </is>
      </c>
    </row>
    <row r="2" ht="34" customHeight="1">
      <c r="A2" s="2" t="inlineStr">
        <is>
          <t>Resolve displayed questions with each provider before treating the proposals as comparable.</t>
        </is>
      </c>
    </row>
    <row r="3"/>
    <row r="4">
      <c r="A4" s="7" t="inlineStr">
        <is>
          <t>Trigger</t>
        </is>
      </c>
      <c r="B4" s="7" t="inlineStr">
        <is>
          <t>Quote A</t>
        </is>
      </c>
      <c r="C4" s="7" t="inlineStr">
        <is>
          <t>Quote B</t>
        </is>
      </c>
      <c r="D4" s="7" t="inlineStr">
        <is>
          <t>Quote C</t>
        </is>
      </c>
      <c r="E4" s="7" t="inlineStr">
        <is>
          <t>Quote D</t>
        </is>
      </c>
    </row>
    <row r="5">
      <c r="A5" s="20" t="inlineStr">
        <is>
          <t>Proposal revision or reference</t>
        </is>
      </c>
      <c r="B5" s="16">
        <f>IF(OR('Cost Comparison'!B6="",'Cost Comparison'!B6="Not stated"),"What proposal revision or reference controls this comparison","")</f>
        <v/>
      </c>
      <c r="C5" s="16">
        <f>IF(OR('Cost Comparison'!C6="",'Cost Comparison'!C6="Not stated"),"What proposal revision or reference controls this comparison","")</f>
        <v/>
      </c>
      <c r="D5" s="16">
        <f>IF(OR('Cost Comparison'!D6="",'Cost Comparison'!D6="Not stated"),"What proposal revision or reference controls this comparison","")</f>
        <v/>
      </c>
      <c r="E5" s="16">
        <f>IF(OR('Cost Comparison'!E6="",'Cost Comparison'!E6="Not stated"),"What proposal revision or reference controls this comparison","")</f>
        <v/>
      </c>
    </row>
    <row r="6">
      <c r="A6" s="20" t="inlineStr">
        <is>
          <t>Proposal date</t>
        </is>
      </c>
      <c r="B6" s="16">
        <f>IF(OR('Cost Comparison'!B7="",'Cost Comparison'!B7="Not stated"),"What is the proposal date","")</f>
        <v/>
      </c>
      <c r="C6" s="16">
        <f>IF(OR('Cost Comparison'!C7="",'Cost Comparison'!C7="Not stated"),"What is the proposal date","")</f>
        <v/>
      </c>
      <c r="D6" s="16">
        <f>IF(OR('Cost Comparison'!D7="",'Cost Comparison'!D7="Not stated"),"What is the proposal date","")</f>
        <v/>
      </c>
      <c r="E6" s="16">
        <f>IF(OR('Cost Comparison'!E7="",'Cost Comparison'!E7="Not stated"),"What is the proposal date","")</f>
        <v/>
      </c>
    </row>
    <row r="7">
      <c r="A7" s="20" t="inlineStr">
        <is>
          <t>Quote expiry date</t>
        </is>
      </c>
      <c r="B7" s="16">
        <f>IF(OR('Cost Comparison'!B8="",'Cost Comparison'!B8="Not stated"),"When does the quote expire and what can change afterward","")</f>
        <v/>
      </c>
      <c r="C7" s="16">
        <f>IF(OR('Cost Comparison'!C8="",'Cost Comparison'!C8="Not stated"),"When does the quote expire and what can change afterward","")</f>
        <v/>
      </c>
      <c r="D7" s="16">
        <f>IF(OR('Cost Comparison'!D8="",'Cost Comparison'!D8="Not stated"),"When does the quote expire and what can change afterward","")</f>
        <v/>
      </c>
      <c r="E7" s="16">
        <f>IF(OR('Cost Comparison'!E8="",'Cost Comparison'!E8="Not stated"),"When does the quote expire and what can change afterward","")</f>
        <v/>
      </c>
    </row>
    <row r="8">
      <c r="A8" s="20" t="inlineStr">
        <is>
          <t>Supported users or seats</t>
        </is>
      </c>
      <c r="B8" s="16">
        <f>IF(OR('Cost Comparison'!B9="",'Cost Comparison'!B9="Not stated"),"How many users or seats are included in the quoted price","")</f>
        <v/>
      </c>
      <c r="C8" s="16">
        <f>IF(OR('Cost Comparison'!C9="",'Cost Comparison'!C9="Not stated"),"How many users or seats are included in the quoted price","")</f>
        <v/>
      </c>
      <c r="D8" s="16">
        <f>IF(OR('Cost Comparison'!D9="",'Cost Comparison'!D9="Not stated"),"How many users or seats are included in the quoted price","")</f>
        <v/>
      </c>
      <c r="E8" s="16">
        <f>IF(OR('Cost Comparison'!E9="",'Cost Comparison'!E9="Not stated"),"How many users or seats are included in the quoted price","")</f>
        <v/>
      </c>
    </row>
    <row r="9">
      <c r="A9" s="20" t="inlineStr">
        <is>
          <t>Supported device count</t>
        </is>
      </c>
      <c r="B9" s="16">
        <f>IF(OR('Cost Comparison'!B10="",'Cost Comparison'!B10="Not stated"),"How many devices are included","")</f>
        <v/>
      </c>
      <c r="C9" s="16">
        <f>IF(OR('Cost Comparison'!C10="",'Cost Comparison'!C10="Not stated"),"How many devices are included","")</f>
        <v/>
      </c>
      <c r="D9" s="16">
        <f>IF(OR('Cost Comparison'!D10="",'Cost Comparison'!D10="Not stated"),"How many devices are included","")</f>
        <v/>
      </c>
      <c r="E9" s="16">
        <f>IF(OR('Cost Comparison'!E10="",'Cost Comparison'!E10="Not stated"),"How many devices are included","")</f>
        <v/>
      </c>
    </row>
    <row r="10">
      <c r="A10" s="20" t="inlineStr">
        <is>
          <t>Supported site or location count</t>
        </is>
      </c>
      <c r="B10" s="16">
        <f>IF(OR('Cost Comparison'!B11="",'Cost Comparison'!B11="Not stated"),"How many sites or locations are included","")</f>
        <v/>
      </c>
      <c r="C10" s="16">
        <f>IF(OR('Cost Comparison'!C11="",'Cost Comparison'!C11="Not stated"),"How many sites or locations are included","")</f>
        <v/>
      </c>
      <c r="D10" s="16">
        <f>IF(OR('Cost Comparison'!D11="",'Cost Comparison'!D11="Not stated"),"How many sites or locations are included","")</f>
        <v/>
      </c>
      <c r="E10" s="16">
        <f>IF(OR('Cost Comparison'!E11="",'Cost Comparison'!E11="Not stated"),"How many sites or locations are included","")</f>
        <v/>
      </c>
    </row>
    <row r="11">
      <c r="A11" s="20" t="inlineStr">
        <is>
          <t>Pricing method</t>
        </is>
      </c>
      <c r="B11" s="16">
        <f>IF(OR('Cost Comparison'!B12="",'Cost Comparison'!B12="Not stated"),"Is the recurring service priced per seat or as a flat charge","")</f>
        <v/>
      </c>
      <c r="C11" s="16">
        <f>IF(OR('Cost Comparison'!C12="",'Cost Comparison'!C12="Not stated"),"Is the recurring service priced per seat or as a flat charge","")</f>
        <v/>
      </c>
      <c r="D11" s="16">
        <f>IF(OR('Cost Comparison'!D12="",'Cost Comparison'!D12="Not stated"),"Is the recurring service priced per seat or as a flat charge","")</f>
        <v/>
      </c>
      <c r="E11" s="16">
        <f>IF(OR('Cost Comparison'!E12="",'Cost Comparison'!E12="Not stated"),"Is the recurring service priced per seat or as a flat charge","")</f>
        <v/>
      </c>
    </row>
    <row r="12">
      <c r="A12" s="20" t="inlineStr">
        <is>
          <t>Rate period</t>
        </is>
      </c>
      <c r="B12" s="16">
        <f>IF(OR('Cost Comparison'!B14="",'Cost Comparison'!B14="Not stated"),"What period applies to the per-seat rate","")</f>
        <v/>
      </c>
      <c r="C12" s="16">
        <f>IF(OR('Cost Comparison'!C14="",'Cost Comparison'!C14="Not stated"),"What period applies to the per-seat rate","")</f>
        <v/>
      </c>
      <c r="D12" s="16">
        <f>IF(OR('Cost Comparison'!D14="",'Cost Comparison'!D14="Not stated"),"What period applies to the per-seat rate","")</f>
        <v/>
      </c>
      <c r="E12" s="16">
        <f>IF(OR('Cost Comparison'!E14="",'Cost Comparison'!E14="Not stated"),"What period applies to the per-seat rate","")</f>
        <v/>
      </c>
    </row>
    <row r="13">
      <c r="A13" s="20" t="inlineStr">
        <is>
          <t>Flat base rate period</t>
        </is>
      </c>
      <c r="B13" s="16">
        <f>IF(OR('Cost Comparison'!B17="",'Cost Comparison'!B17="Not stated"),"What period applies to the flat recurring charge","")</f>
        <v/>
      </c>
      <c r="C13" s="16">
        <f>IF(OR('Cost Comparison'!C17="",'Cost Comparison'!C17="Not stated"),"What period applies to the flat recurring charge","")</f>
        <v/>
      </c>
      <c r="D13" s="16">
        <f>IF(OR('Cost Comparison'!D17="",'Cost Comparison'!D17="Not stated"),"What period applies to the flat recurring charge","")</f>
        <v/>
      </c>
      <c r="E13" s="16">
        <f>IF(OR('Cost Comparison'!E17="",'Cost Comparison'!E17="Not stated"),"What period applies to the flat recurring charge","")</f>
        <v/>
      </c>
    </row>
    <row r="14">
      <c r="A14" s="20" t="inlineStr">
        <is>
          <t>Minimum billable seats</t>
        </is>
      </c>
      <c r="B14" s="16">
        <f>IF(OR('Cost Comparison'!B15="",'Cost Comparison'!B15="Not stated"),"Does a minimum billable seat count apply","")</f>
        <v/>
      </c>
      <c r="C14" s="16">
        <f>IF(OR('Cost Comparison'!C15="",'Cost Comparison'!C15="Not stated"),"Does a minimum billable seat count apply","")</f>
        <v/>
      </c>
      <c r="D14" s="16">
        <f>IF(OR('Cost Comparison'!D15="",'Cost Comparison'!D15="Not stated"),"Does a minimum billable seat count apply","")</f>
        <v/>
      </c>
      <c r="E14" s="16">
        <f>IF(OR('Cost Comparison'!E15="",'Cost Comparison'!E15="Not stated"),"Does a minimum billable seat count apply","")</f>
        <v/>
      </c>
    </row>
    <row r="15">
      <c r="A15" s="20" t="inlineStr">
        <is>
          <t>Minimum monthly spend</t>
        </is>
      </c>
      <c r="B15" s="16">
        <f>IF(OR('Cost Comparison'!B18="",'Cost Comparison'!B18="Not stated"),"Does a minimum monthly spend apply","")</f>
        <v/>
      </c>
      <c r="C15" s="16">
        <f>IF(OR('Cost Comparison'!C18="",'Cost Comparison'!C18="Not stated"),"Does a minimum monthly spend apply","")</f>
        <v/>
      </c>
      <c r="D15" s="16">
        <f>IF(OR('Cost Comparison'!D18="",'Cost Comparison'!D18="Not stated"),"Does a minimum monthly spend apply","")</f>
        <v/>
      </c>
      <c r="E15" s="16">
        <f>IF(OR('Cost Comparison'!E18="",'Cost Comparison'!E18="Not stated"),"Does a minimum monthly spend apply","")</f>
        <v/>
      </c>
    </row>
    <row r="16">
      <c r="A16" s="20" t="inlineStr">
        <is>
          <t>Minimum spend GST treatment</t>
        </is>
      </c>
      <c r="B16" s="16">
        <f>IF(OR('Cost Comparison'!B19="",'Cost Comparison'!B19="Not stated"),"Is the minimum monthly spend GST-inclusive or GST-exclusive","")</f>
        <v/>
      </c>
      <c r="C16" s="16">
        <f>IF(OR('Cost Comparison'!C19="",'Cost Comparison'!C19="Not stated"),"Is the minimum monthly spend GST-inclusive or GST-exclusive","")</f>
        <v/>
      </c>
      <c r="D16" s="16">
        <f>IF(OR('Cost Comparison'!D19="",'Cost Comparison'!D19="Not stated"),"Is the minimum monthly spend GST-inclusive or GST-exclusive","")</f>
        <v/>
      </c>
      <c r="E16" s="16">
        <f>IF(OR('Cost Comparison'!E19="",'Cost Comparison'!E19="Not stated"),"Is the minimum monthly spend GST-inclusive or GST-exclusive","")</f>
        <v/>
      </c>
    </row>
    <row r="17">
      <c r="A17" s="20" t="inlineStr">
        <is>
          <t>Recurring GST treatment</t>
        </is>
      </c>
      <c r="B17" s="16">
        <f>IF(OR('Cost Comparison'!B20="",'Cost Comparison'!B20="Not stated"),"Are recurring amounts GST-inclusive or GST-exclusive","")</f>
        <v/>
      </c>
      <c r="C17" s="16">
        <f>IF(OR('Cost Comparison'!C20="",'Cost Comparison'!C20="Not stated"),"Are recurring amounts GST-inclusive or GST-exclusive","")</f>
        <v/>
      </c>
      <c r="D17" s="16">
        <f>IF(OR('Cost Comparison'!D20="",'Cost Comparison'!D20="Not stated"),"Are recurring amounts GST-inclusive or GST-exclusive","")</f>
        <v/>
      </c>
      <c r="E17" s="16">
        <f>IF(OR('Cost Comparison'!E20="",'Cost Comparison'!E20="Not stated"),"Are recurring amounts GST-inclusive or GST-exclusive","")</f>
        <v/>
      </c>
    </row>
    <row r="18">
      <c r="A18" s="20" t="inlineStr">
        <is>
          <t>Invoice billing frequency</t>
        </is>
      </c>
      <c r="B18" s="16">
        <f>IF(OR('Cost Comparison'!B21="",'Cost Comparison'!B21="Not stated"),"How often will invoices be issued","")</f>
        <v/>
      </c>
      <c r="C18" s="16">
        <f>IF(OR('Cost Comparison'!C21="",'Cost Comparison'!C21="Not stated"),"How often will invoices be issued","")</f>
        <v/>
      </c>
      <c r="D18" s="16">
        <f>IF(OR('Cost Comparison'!D21="",'Cost Comparison'!D21="Not stated"),"How often will invoices be issued","")</f>
        <v/>
      </c>
      <c r="E18" s="16">
        <f>IF(OR('Cost Comparison'!E21="",'Cost Comparison'!E21="Not stated"),"How often will invoices be issued","")</f>
        <v/>
      </c>
    </row>
    <row r="19">
      <c r="A19" s="20" t="inlineStr">
        <is>
          <t>Recurring credit status</t>
        </is>
      </c>
      <c r="B19" s="16">
        <f>IF(OR('Cost Comparison'!B22="",'Cost Comparison'!B22="Not stated"),"Is there a recurring credit, and if not, is that expressly confirmed","")</f>
        <v/>
      </c>
      <c r="C19" s="16">
        <f>IF(OR('Cost Comparison'!C22="",'Cost Comparison'!C22="Not stated"),"Is there a recurring credit, and if not, is that expressly confirmed","")</f>
        <v/>
      </c>
      <c r="D19" s="16">
        <f>IF(OR('Cost Comparison'!D22="",'Cost Comparison'!D22="Not stated"),"Is there a recurring credit, and if not, is that expressly confirmed","")</f>
        <v/>
      </c>
      <c r="E19" s="16">
        <f>IF(OR('Cost Comparison'!E22="",'Cost Comparison'!E22="Not stated"),"Is there a recurring credit, and if not, is that expressly confirmed","")</f>
        <v/>
      </c>
    </row>
    <row r="20">
      <c r="A20" s="20" t="inlineStr">
        <is>
          <t>Onboarding or transition charge</t>
        </is>
      </c>
      <c r="B20" s="16">
        <f>IF(OR('Cost Comparison'!B26="",'Cost Comparison'!B26="Not stated"),"What onboarding or transition charge applies","")</f>
        <v/>
      </c>
      <c r="C20" s="16">
        <f>IF(OR('Cost Comparison'!C26="",'Cost Comparison'!C26="Not stated"),"What onboarding or transition charge applies","")</f>
        <v/>
      </c>
      <c r="D20" s="16">
        <f>IF(OR('Cost Comparison'!D26="",'Cost Comparison'!D26="Not stated"),"What onboarding or transition charge applies","")</f>
        <v/>
      </c>
      <c r="E20" s="16">
        <f>IF(OR('Cost Comparison'!E26="",'Cost Comparison'!E26="Not stated"),"What onboarding or transition charge applies","")</f>
        <v/>
      </c>
    </row>
    <row r="21">
      <c r="A21" s="20" t="inlineStr">
        <is>
          <t>Once-off GST treatment</t>
        </is>
      </c>
      <c r="B21" s="16">
        <f>IF(OR('Cost Comparison'!B27="",'Cost Comparison'!B27="Not stated"),"Are once-off amounts GST-inclusive or GST-exclusive","")</f>
        <v/>
      </c>
      <c r="C21" s="16">
        <f>IF(OR('Cost Comparison'!C27="",'Cost Comparison'!C27="Not stated"),"Are once-off amounts GST-inclusive or GST-exclusive","")</f>
        <v/>
      </c>
      <c r="D21" s="16">
        <f>IF(OR('Cost Comparison'!D27="",'Cost Comparison'!D27="Not stated"),"Are once-off amounts GST-inclusive or GST-exclusive","")</f>
        <v/>
      </c>
      <c r="E21" s="16">
        <f>IF(OR('Cost Comparison'!E27="",'Cost Comparison'!E27="Not stated"),"Are once-off amounts GST-inclusive or GST-exclusive","")</f>
        <v/>
      </c>
    </row>
    <row r="22">
      <c r="A22" s="20" t="inlineStr">
        <is>
          <t>Contract term in months</t>
        </is>
      </c>
      <c r="B22" s="16">
        <f>IF(OR('Cost Comparison'!B30="",'Cost Comparison'!B30="Not stated"),"What is the initial contract term","")</f>
        <v/>
      </c>
      <c r="C22" s="16">
        <f>IF(OR('Cost Comparison'!C30="",'Cost Comparison'!C30="Not stated"),"What is the initial contract term","")</f>
        <v/>
      </c>
      <c r="D22" s="16">
        <f>IF(OR('Cost Comparison'!D30="",'Cost Comparison'!D30="Not stated"),"What is the initial contract term","")</f>
        <v/>
      </c>
      <c r="E22" s="16">
        <f>IF(OR('Cost Comparison'!E30="",'Cost Comparison'!E30="Not stated"),"What is the initial contract term","")</f>
        <v/>
      </c>
    </row>
    <row r="23">
      <c r="A23" s="20" t="inlineStr">
        <is>
          <t>Payment timing</t>
        </is>
      </c>
      <c r="B23" s="16">
        <f>IF(OR('Cost Comparison'!B31="",'Cost Comparison'!B31="Not stated"),"When are invoices due and are charges billed in advance or arrears","")</f>
        <v/>
      </c>
      <c r="C23" s="16">
        <f>IF(OR('Cost Comparison'!C31="",'Cost Comparison'!C31="Not stated"),"When are invoices due and are charges billed in advance or arrears","")</f>
        <v/>
      </c>
      <c r="D23" s="16">
        <f>IF(OR('Cost Comparison'!D31="",'Cost Comparison'!D31="Not stated"),"When are invoices due and are charges billed in advance or arrears","")</f>
        <v/>
      </c>
      <c r="E23" s="16">
        <f>IF(OR('Cost Comparison'!E31="",'Cost Comparison'!E31="Not stated"),"When are invoices due and are charges billed in advance or arrears","")</f>
        <v/>
      </c>
    </row>
    <row r="24">
      <c r="A24" s="20" t="inlineStr">
        <is>
          <t>Termination notice period</t>
        </is>
      </c>
      <c r="B24" s="16">
        <f>IF(OR('Cost Comparison'!B32="",'Cost Comparison'!B32="Not stated"),"What termination notice period applies","")</f>
        <v/>
      </c>
      <c r="C24" s="16">
        <f>IF(OR('Cost Comparison'!C32="",'Cost Comparison'!C32="Not stated"),"What termination notice period applies","")</f>
        <v/>
      </c>
      <c r="D24" s="16">
        <f>IF(OR('Cost Comparison'!D32="",'Cost Comparison'!D32="Not stated"),"What termination notice period applies","")</f>
        <v/>
      </c>
      <c r="E24" s="16">
        <f>IF(OR('Cost Comparison'!E32="",'Cost Comparison'!E32="Not stated"),"What termination notice period applies","")</f>
        <v/>
      </c>
    </row>
    <row r="25">
      <c r="A25" s="20" t="inlineStr">
        <is>
          <t>Auto-renewal and renewal notice</t>
        </is>
      </c>
      <c r="B25" s="16">
        <f>IF(OR('Cost Comparison'!B33="",'Cost Comparison'!B33="Not stated"),"Does the agreement renew automatically and what notice is required","")</f>
        <v/>
      </c>
      <c r="C25" s="16">
        <f>IF(OR('Cost Comparison'!C33="",'Cost Comparison'!C33="Not stated"),"Does the agreement renew automatically and what notice is required","")</f>
        <v/>
      </c>
      <c r="D25" s="16">
        <f>IF(OR('Cost Comparison'!D33="",'Cost Comparison'!D33="Not stated"),"Does the agreement renew automatically and what notice is required","")</f>
        <v/>
      </c>
      <c r="E25" s="16">
        <f>IF(OR('Cost Comparison'!E33="",'Cost Comparison'!E33="Not stated"),"Does the agreement renew automatically and what notice is required","")</f>
        <v/>
      </c>
    </row>
    <row r="26">
      <c r="A26" s="20" t="inlineStr">
        <is>
          <t>Annual price review mechanism</t>
        </is>
      </c>
      <c r="B26" s="16">
        <f>IF(OR('Cost Comparison'!B34="",'Cost Comparison'!B34="Not stated"),"How can the price change during or after the initial term","")</f>
        <v/>
      </c>
      <c r="C26" s="16">
        <f>IF(OR('Cost Comparison'!C34="",'Cost Comparison'!C34="Not stated"),"How can the price change during or after the initial term","")</f>
        <v/>
      </c>
      <c r="D26" s="16">
        <f>IF(OR('Cost Comparison'!D34="",'Cost Comparison'!D34="Not stated"),"How can the price change during or after the initial term","")</f>
        <v/>
      </c>
      <c r="E26" s="16">
        <f>IF(OR('Cost Comparison'!E34="",'Cost Comparison'!E34="Not stated"),"How can the price change during or after the initial term","")</f>
        <v/>
      </c>
    </row>
    <row r="27">
      <c r="A27" s="20" t="inlineStr">
        <is>
          <t>Escalation percentage, cap or CPI</t>
        </is>
      </c>
      <c r="B27" s="16">
        <f>IF(OR('Cost Comparison'!B35="",'Cost Comparison'!B35="Not stated"),"What percentage, cap or CPI measure limits escalation","")</f>
        <v/>
      </c>
      <c r="C27" s="16">
        <f>IF(OR('Cost Comparison'!C35="",'Cost Comparison'!C35="Not stated"),"What percentage, cap or CPI measure limits escalation","")</f>
        <v/>
      </c>
      <c r="D27" s="16">
        <f>IF(OR('Cost Comparison'!D35="",'Cost Comparison'!D35="Not stated"),"What percentage, cap or CPI measure limits escalation","")</f>
        <v/>
      </c>
      <c r="E27" s="16">
        <f>IF(OR('Cost Comparison'!E35="",'Cost Comparison'!E35="Not stated"),"What percentage, cap or CPI measure limits escalation","")</f>
        <v/>
      </c>
    </row>
    <row r="28">
      <c r="A28" s="20" t="inlineStr">
        <is>
          <t>Price-review notice period</t>
        </is>
      </c>
      <c r="B28" s="16">
        <f>IF(OR('Cost Comparison'!B36="",'Cost Comparison'!B36="Not stated"),"How much notice applies before a price review takes effect","")</f>
        <v/>
      </c>
      <c r="C28" s="16">
        <f>IF(OR('Cost Comparison'!C36="",'Cost Comparison'!C36="Not stated"),"How much notice applies before a price review takes effect","")</f>
        <v/>
      </c>
      <c r="D28" s="16">
        <f>IF(OR('Cost Comparison'!D36="",'Cost Comparison'!D36="Not stated"),"How much notice applies before a price review takes effect","")</f>
        <v/>
      </c>
      <c r="E28" s="16">
        <f>IF(OR('Cost Comparison'!E36="",'Cost Comparison'!E36="Not stated"),"How much notice applies before a price review takes effect","")</f>
        <v/>
      </c>
    </row>
    <row r="29">
      <c r="A29" s="20" t="inlineStr">
        <is>
          <t>Exit or transition charge stated</t>
        </is>
      </c>
      <c r="B29" s="16">
        <f>IF(OR('Cost Comparison'!B37="",'Cost Comparison'!B37="Not stated"),"What exit or transition charges apply","")</f>
        <v/>
      </c>
      <c r="C29" s="16">
        <f>IF(OR('Cost Comparison'!C37="",'Cost Comparison'!C37="Not stated"),"What exit or transition charges apply","")</f>
        <v/>
      </c>
      <c r="D29" s="16">
        <f>IF(OR('Cost Comparison'!D37="",'Cost Comparison'!D37="Not stated"),"What exit or transition charges apply","")</f>
        <v/>
      </c>
      <c r="E29" s="16">
        <f>IF(OR('Cost Comparison'!E37="",'Cost Comparison'!E37="Not stated"),"What exit or transition charges apply","")</f>
        <v/>
      </c>
    </row>
    <row r="30">
      <c r="A30" s="20" t="inlineStr">
        <is>
          <t>Ownership and export rights</t>
        </is>
      </c>
      <c r="B30" s="16">
        <f>IF(OR('Cost Comparison'!B38="",'Cost Comparison'!B38="Not stated"),"What can the business export and retain when the agreement ends","")</f>
        <v/>
      </c>
      <c r="C30" s="16">
        <f>IF(OR('Cost Comparison'!C38="",'Cost Comparison'!C38="Not stated"),"What can the business export and retain when the agreement ends","")</f>
        <v/>
      </c>
      <c r="D30" s="16">
        <f>IF(OR('Cost Comparison'!D38="",'Cost Comparison'!D38="Not stated"),"What can the business export and retain when the agreement ends","")</f>
        <v/>
      </c>
      <c r="E30" s="16">
        <f>IF(OR('Cost Comparison'!E38="",'Cost Comparison'!E38="Not stated"),"What can the business export and retain when the agreement ends","")</f>
        <v/>
      </c>
    </row>
    <row r="31">
      <c r="A31" s="20" t="inlineStr">
        <is>
          <t>Additional or project work charging basis</t>
        </is>
      </c>
      <c r="B31" s="16">
        <f>IF(OR('Cost Comparison'!B39="",'Cost Comparison'!B39="Not stated"),"Which work is a project and how is it charged","")</f>
        <v/>
      </c>
      <c r="C31" s="16">
        <f>IF(OR('Cost Comparison'!C39="",'Cost Comparison'!C39="Not stated"),"Which work is a project and how is it charged","")</f>
        <v/>
      </c>
      <c r="D31" s="16">
        <f>IF(OR('Cost Comparison'!D39="",'Cost Comparison'!D39="Not stated"),"Which work is a project and how is it charged","")</f>
        <v/>
      </c>
      <c r="E31" s="16">
        <f>IF(OR('Cost Comparison'!E39="",'Cost Comparison'!E39="Not stated"),"Which work is a project and how is it charged","")</f>
        <v/>
      </c>
    </row>
    <row r="32">
      <c r="A32" s="20" t="inlineStr">
        <is>
          <t>SLA service credits or remedies</t>
        </is>
      </c>
      <c r="B32" s="16">
        <f>IF(OR('Cost Comparison'!B40="",'Cost Comparison'!B40="Not stated"),"What remedy applies if a service target is missed","")</f>
        <v/>
      </c>
      <c r="C32" s="16">
        <f>IF(OR('Cost Comparison'!C40="",'Cost Comparison'!C40="Not stated"),"What remedy applies if a service target is missed","")</f>
        <v/>
      </c>
      <c r="D32" s="16">
        <f>IF(OR('Cost Comparison'!D40="",'Cost Comparison'!D40="Not stated"),"What remedy applies if a service target is missed","")</f>
        <v/>
      </c>
      <c r="E32" s="16">
        <f>IF(OR('Cost Comparison'!E40="",'Cost Comparison'!E40="Not stated"),"What remedy applies if a service target is missed","")</f>
        <v/>
      </c>
    </row>
    <row r="33">
      <c r="A33" s="20" t="inlineStr">
        <is>
          <t>Remote support</t>
        </is>
      </c>
      <c r="B33" s="16">
        <f>IF(OR('Scope Comparison'!B6="",'Scope Comparison'!B6="Not stated",AND('Scope Comparison'!B6="Additional cost",'Scope Comparison'!C6="")),"Please confirm whether Remote support is included, separately charged or not applicable. State any limit, target, service window, remedy or charging basis.","")</f>
        <v/>
      </c>
      <c r="C33" s="16">
        <f>IF(OR('Scope Comparison'!D6="",'Scope Comparison'!D6="Not stated",AND('Scope Comparison'!D6="Additional cost",'Scope Comparison'!E6="")),"Please confirm whether Remote support is included, separately charged or not applicable. State any limit, target, service window, remedy or charging basis.","")</f>
        <v/>
      </c>
      <c r="D33" s="16">
        <f>IF(OR('Scope Comparison'!F6="",'Scope Comparison'!F6="Not stated",AND('Scope Comparison'!F6="Additional cost",'Scope Comparison'!G6="")),"Please confirm whether Remote support is included, separately charged or not applicable. State any limit, target, service window, remedy or charging basis.","")</f>
        <v/>
      </c>
      <c r="E33" s="16">
        <f>IF(OR('Scope Comparison'!H6="",'Scope Comparison'!H6="Not stated",AND('Scope Comparison'!H6="Additional cost",'Scope Comparison'!I6="")),"Please confirm whether Remote support is included, separately charged or not applicable. State any limit, target, service window, remedy or charging basis.","")</f>
        <v/>
      </c>
    </row>
    <row r="34">
      <c r="A34" s="20" t="inlineStr">
        <is>
          <t>Onsite support</t>
        </is>
      </c>
      <c r="B34" s="16">
        <f>IF(OR('Scope Comparison'!B7="",'Scope Comparison'!B7="Not stated",AND('Scope Comparison'!B7="Additional cost",'Scope Comparison'!C7="")),"Please confirm whether Onsite support is included, separately charged or not applicable. State any limit, target, service window, remedy or charging basis.","")</f>
        <v/>
      </c>
      <c r="C34" s="16">
        <f>IF(OR('Scope Comparison'!D7="",'Scope Comparison'!D7="Not stated",AND('Scope Comparison'!D7="Additional cost",'Scope Comparison'!E7="")),"Please confirm whether Onsite support is included, separately charged or not applicable. State any limit, target, service window, remedy or charging basis.","")</f>
        <v/>
      </c>
      <c r="D34" s="16">
        <f>IF(OR('Scope Comparison'!F7="",'Scope Comparison'!F7="Not stated",AND('Scope Comparison'!F7="Additional cost",'Scope Comparison'!G7="")),"Please confirm whether Onsite support is included, separately charged or not applicable. State any limit, target, service window, remedy or charging basis.","")</f>
        <v/>
      </c>
      <c r="E34" s="16">
        <f>IF(OR('Scope Comparison'!H7="",'Scope Comparison'!H7="Not stated",AND('Scope Comparison'!H7="Additional cost",'Scope Comparison'!I7="")),"Please confirm whether Onsite support is included, separately charged or not applicable. State any limit, target, service window, remedy or charging basis.","")</f>
        <v/>
      </c>
    </row>
    <row r="35">
      <c r="A35" s="20" t="inlineStr">
        <is>
          <t>Support hours</t>
        </is>
      </c>
      <c r="B35" s="16">
        <f>IF(OR('Scope Comparison'!B8="",'Scope Comparison'!B8="Not stated",AND('Scope Comparison'!B8="Additional cost",'Scope Comparison'!C8="")),"Please confirm whether Support hours is included, separately charged or not applicable. State any limit, target, service window, remedy or charging basis.","")</f>
        <v/>
      </c>
      <c r="C35" s="16">
        <f>IF(OR('Scope Comparison'!D8="",'Scope Comparison'!D8="Not stated",AND('Scope Comparison'!D8="Additional cost",'Scope Comparison'!E8="")),"Please confirm whether Support hours is included, separately charged or not applicable. State any limit, target, service window, remedy or charging basis.","")</f>
        <v/>
      </c>
      <c r="D35" s="16">
        <f>IF(OR('Scope Comparison'!F8="",'Scope Comparison'!F8="Not stated",AND('Scope Comparison'!F8="Additional cost",'Scope Comparison'!G8="")),"Please confirm whether Support hours is included, separately charged or not applicable. State any limit, target, service window, remedy or charging basis.","")</f>
        <v/>
      </c>
      <c r="E35" s="16">
        <f>IF(OR('Scope Comparison'!H8="",'Scope Comparison'!H8="Not stated",AND('Scope Comparison'!H8="Additional cost",'Scope Comparison'!I8="")),"Please confirm whether Support hours is included, separately charged or not applicable. State any limit, target, service window, remedy or charging basis.","")</f>
        <v/>
      </c>
    </row>
    <row r="36">
      <c r="A36" s="20" t="inlineStr">
        <is>
          <t>After-hours support</t>
        </is>
      </c>
      <c r="B36" s="16">
        <f>IF(OR('Scope Comparison'!B9="",'Scope Comparison'!B9="Not stated",AND('Scope Comparison'!B9="Additional cost",'Scope Comparison'!C9="")),"Please confirm whether After-hours support is included, separately charged or not applicable. State any limit, target, service window, remedy or charging basis.","")</f>
        <v/>
      </c>
      <c r="C36" s="16">
        <f>IF(OR('Scope Comparison'!D9="",'Scope Comparison'!D9="Not stated",AND('Scope Comparison'!D9="Additional cost",'Scope Comparison'!E9="")),"Please confirm whether After-hours support is included, separately charged or not applicable. State any limit, target, service window, remedy or charging basis.","")</f>
        <v/>
      </c>
      <c r="D36" s="16">
        <f>IF(OR('Scope Comparison'!F9="",'Scope Comparison'!F9="Not stated",AND('Scope Comparison'!F9="Additional cost",'Scope Comparison'!G9="")),"Please confirm whether After-hours support is included, separately charged or not applicable. State any limit, target, service window, remedy or charging basis.","")</f>
        <v/>
      </c>
      <c r="E36" s="16">
        <f>IF(OR('Scope Comparison'!H9="",'Scope Comparison'!H9="Not stated",AND('Scope Comparison'!H9="Additional cost",'Scope Comparison'!I9="")),"Please confirm whether After-hours support is included, separately charged or not applicable. State any limit, target, service window, remedy or charging basis.","")</f>
        <v/>
      </c>
    </row>
    <row r="37">
      <c r="A37" s="20" t="inlineStr">
        <is>
          <t>Included-hour cap or fair-use wording</t>
        </is>
      </c>
      <c r="B37" s="16">
        <f>IF(OR('Scope Comparison'!B10="",'Scope Comparison'!B10="Not stated",AND('Scope Comparison'!B10="Additional cost",'Scope Comparison'!C10="")),"Please confirm whether Included-hour cap or fair-use wording is included, separately charged or not applicable. State any limit, target, service window, remedy or charging basis.","")</f>
        <v/>
      </c>
      <c r="C37" s="16">
        <f>IF(OR('Scope Comparison'!D10="",'Scope Comparison'!D10="Not stated",AND('Scope Comparison'!D10="Additional cost",'Scope Comparison'!E10="")),"Please confirm whether Included-hour cap or fair-use wording is included, separately charged or not applicable. State any limit, target, service window, remedy or charging basis.","")</f>
        <v/>
      </c>
      <c r="D37" s="16">
        <f>IF(OR('Scope Comparison'!F10="",'Scope Comparison'!F10="Not stated",AND('Scope Comparison'!F10="Additional cost",'Scope Comparison'!G10="")),"Please confirm whether Included-hour cap or fair-use wording is included, separately charged or not applicable. State any limit, target, service window, remedy or charging basis.","")</f>
        <v/>
      </c>
      <c r="E37" s="16">
        <f>IF(OR('Scope Comparison'!H10="",'Scope Comparison'!H10="Not stated",AND('Scope Comparison'!H10="Additional cost",'Scope Comparison'!I10="")),"Please confirm whether Included-hour cap or fair-use wording is included, separately charged or not applicable. State any limit, target, service window, remedy or charging basis.","")</f>
        <v/>
      </c>
    </row>
    <row r="38">
      <c r="A38" s="20" t="inlineStr">
        <is>
          <t>Priority definitions</t>
        </is>
      </c>
      <c r="B38" s="16">
        <f>IF(OR('Scope Comparison'!B11="",'Scope Comparison'!B11="Not stated",AND('Scope Comparison'!B11="Additional cost",'Scope Comparison'!C11="")),"Please confirm whether Priority definitions is included, separately charged or not applicable. State any limit, target, service window, remedy or charging basis.","")</f>
        <v/>
      </c>
      <c r="C38" s="16">
        <f>IF(OR('Scope Comparison'!D11="",'Scope Comparison'!D11="Not stated",AND('Scope Comparison'!D11="Additional cost",'Scope Comparison'!E11="")),"Please confirm whether Priority definitions is included, separately charged or not applicable. State any limit, target, service window, remedy or charging basis.","")</f>
        <v/>
      </c>
      <c r="D38" s="16">
        <f>IF(OR('Scope Comparison'!F11="",'Scope Comparison'!F11="Not stated",AND('Scope Comparison'!F11="Additional cost",'Scope Comparison'!G11="")),"Please confirm whether Priority definitions is included, separately charged or not applicable. State any limit, target, service window, remedy or charging basis.","")</f>
        <v/>
      </c>
      <c r="E38" s="16">
        <f>IF(OR('Scope Comparison'!H11="",'Scope Comparison'!H11="Not stated",AND('Scope Comparison'!H11="Additional cost",'Scope Comparison'!I11="")),"Please confirm whether Priority definitions is included, separately charged or not applicable. State any limit, target, service window, remedy or charging basis.","")</f>
        <v/>
      </c>
    </row>
    <row r="39">
      <c r="A39" s="20" t="inlineStr">
        <is>
          <t>P1 response, resolution and service window</t>
        </is>
      </c>
      <c r="B39" s="16">
        <f>IF(OR('Scope Comparison'!B12="",'Scope Comparison'!B12="Not stated",AND('Scope Comparison'!B12="Additional cost",'Scope Comparison'!C12="")),"Please confirm whether P1 response, resolution and service window is included, separately charged or not applicable. State any limit, target, service window, remedy or charging basis.","")</f>
        <v/>
      </c>
      <c r="C39" s="16">
        <f>IF(OR('Scope Comparison'!D12="",'Scope Comparison'!D12="Not stated",AND('Scope Comparison'!D12="Additional cost",'Scope Comparison'!E12="")),"Please confirm whether P1 response, resolution and service window is included, separately charged or not applicable. State any limit, target, service window, remedy or charging basis.","")</f>
        <v/>
      </c>
      <c r="D39" s="16">
        <f>IF(OR('Scope Comparison'!F12="",'Scope Comparison'!F12="Not stated",AND('Scope Comparison'!F12="Additional cost",'Scope Comparison'!G12="")),"Please confirm whether P1 response, resolution and service window is included, separately charged or not applicable. State any limit, target, service window, remedy or charging basis.","")</f>
        <v/>
      </c>
      <c r="E39" s="16">
        <f>IF(OR('Scope Comparison'!H12="",'Scope Comparison'!H12="Not stated",AND('Scope Comparison'!H12="Additional cost",'Scope Comparison'!I12="")),"Please confirm whether P1 response, resolution and service window is included, separately charged or not applicable. State any limit, target, service window, remedy or charging basis.","")</f>
        <v/>
      </c>
    </row>
    <row r="40">
      <c r="A40" s="20" t="inlineStr">
        <is>
          <t>P2 response, resolution and service window</t>
        </is>
      </c>
      <c r="B40" s="16">
        <f>IF(OR('Scope Comparison'!B13="",'Scope Comparison'!B13="Not stated",AND('Scope Comparison'!B13="Additional cost",'Scope Comparison'!C13="")),"Please confirm whether P2 response, resolution and service window is included, separately charged or not applicable. State any limit, target, service window, remedy or charging basis.","")</f>
        <v/>
      </c>
      <c r="C40" s="16">
        <f>IF(OR('Scope Comparison'!D13="",'Scope Comparison'!D13="Not stated",AND('Scope Comparison'!D13="Additional cost",'Scope Comparison'!E13="")),"Please confirm whether P2 response, resolution and service window is included, separately charged or not applicable. State any limit, target, service window, remedy or charging basis.","")</f>
        <v/>
      </c>
      <c r="D40" s="16">
        <f>IF(OR('Scope Comparison'!F13="",'Scope Comparison'!F13="Not stated",AND('Scope Comparison'!F13="Additional cost",'Scope Comparison'!G13="")),"Please confirm whether P2 response, resolution and service window is included, separately charged or not applicable. State any limit, target, service window, remedy or charging basis.","")</f>
        <v/>
      </c>
      <c r="E40" s="16">
        <f>IF(OR('Scope Comparison'!H13="",'Scope Comparison'!H13="Not stated",AND('Scope Comparison'!H13="Additional cost",'Scope Comparison'!I13="")),"Please confirm whether P2 response, resolution and service window is included, separately charged or not applicable. State any limit, target, service window, remedy or charging basis.","")</f>
        <v/>
      </c>
    </row>
    <row r="41">
      <c r="A41" s="20" t="inlineStr">
        <is>
          <t>P3 response, resolution and service window</t>
        </is>
      </c>
      <c r="B41" s="16">
        <f>IF(OR('Scope Comparison'!B14="",'Scope Comparison'!B14="Not stated",AND('Scope Comparison'!B14="Additional cost",'Scope Comparison'!C14="")),"Please confirm whether P3 response, resolution and service window is included, separately charged or not applicable. State any limit, target, service window, remedy or charging basis.","")</f>
        <v/>
      </c>
      <c r="C41" s="16">
        <f>IF(OR('Scope Comparison'!D14="",'Scope Comparison'!D14="Not stated",AND('Scope Comparison'!D14="Additional cost",'Scope Comparison'!E14="")),"Please confirm whether P3 response, resolution and service window is included, separately charged or not applicable. State any limit, target, service window, remedy or charging basis.","")</f>
        <v/>
      </c>
      <c r="D41" s="16">
        <f>IF(OR('Scope Comparison'!F14="",'Scope Comparison'!F14="Not stated",AND('Scope Comparison'!F14="Additional cost",'Scope Comparison'!G14="")),"Please confirm whether P3 response, resolution and service window is included, separately charged or not applicable. State any limit, target, service window, remedy or charging basis.","")</f>
        <v/>
      </c>
      <c r="E41" s="16">
        <f>IF(OR('Scope Comparison'!H14="",'Scope Comparison'!H14="Not stated",AND('Scope Comparison'!H14="Additional cost",'Scope Comparison'!I14="")),"Please confirm whether P3 response, resolution and service window is included, separately charged or not applicable. State any limit, target, service window, remedy or charging basis.","")</f>
        <v/>
      </c>
    </row>
    <row r="42">
      <c r="A42" s="20" t="inlineStr">
        <is>
          <t>P4 response, resolution and service window</t>
        </is>
      </c>
      <c r="B42" s="16">
        <f>IF(OR('Scope Comparison'!B15="",'Scope Comparison'!B15="Not stated",AND('Scope Comparison'!B15="Additional cost",'Scope Comparison'!C15="")),"Please confirm whether P4 response, resolution and service window is included, separately charged or not applicable. State any limit, target, service window, remedy or charging basis.","")</f>
        <v/>
      </c>
      <c r="C42" s="16">
        <f>IF(OR('Scope Comparison'!D15="",'Scope Comparison'!D15="Not stated",AND('Scope Comparison'!D15="Additional cost",'Scope Comparison'!E15="")),"Please confirm whether P4 response, resolution and service window is included, separately charged or not applicable. State any limit, target, service window, remedy or charging basis.","")</f>
        <v/>
      </c>
      <c r="D42" s="16">
        <f>IF(OR('Scope Comparison'!F15="",'Scope Comparison'!F15="Not stated",AND('Scope Comparison'!F15="Additional cost",'Scope Comparison'!G15="")),"Please confirm whether P4 response, resolution and service window is included, separately charged or not applicable. State any limit, target, service window, remedy or charging basis.","")</f>
        <v/>
      </c>
      <c r="E42" s="16">
        <f>IF(OR('Scope Comparison'!H15="",'Scope Comparison'!H15="Not stated",AND('Scope Comparison'!H15="Additional cost",'Scope Comparison'!I15="")),"Please confirm whether P4 response, resolution and service window is included, separately charged or not applicable. State any limit, target, service window, remedy or charging basis.","")</f>
        <v/>
      </c>
    </row>
    <row r="43">
      <c r="A43" s="20" t="inlineStr">
        <is>
          <t>P5 response, resolution and service window</t>
        </is>
      </c>
      <c r="B43" s="16">
        <f>IF(OR('Scope Comparison'!B16="",'Scope Comparison'!B16="Not stated",AND('Scope Comparison'!B16="Additional cost",'Scope Comparison'!C16="")),"Please confirm whether P5 response, resolution and service window is included, separately charged or not applicable. State any limit, target, service window, remedy or charging basis.","")</f>
        <v/>
      </c>
      <c r="C43" s="16">
        <f>IF(OR('Scope Comparison'!D16="",'Scope Comparison'!D16="Not stated",AND('Scope Comparison'!D16="Additional cost",'Scope Comparison'!E16="")),"Please confirm whether P5 response, resolution and service window is included, separately charged or not applicable. State any limit, target, service window, remedy or charging basis.","")</f>
        <v/>
      </c>
      <c r="D43" s="16">
        <f>IF(OR('Scope Comparison'!F16="",'Scope Comparison'!F16="Not stated",AND('Scope Comparison'!F16="Additional cost",'Scope Comparison'!G16="")),"Please confirm whether P5 response, resolution and service window is included, separately charged or not applicable. State any limit, target, service window, remedy or charging basis.","")</f>
        <v/>
      </c>
      <c r="E43" s="16">
        <f>IF(OR('Scope Comparison'!H16="",'Scope Comparison'!H16="Not stated",AND('Scope Comparison'!H16="Additional cost",'Scope Comparison'!I16="")),"Please confirm whether P5 response, resolution and service window is included, separately charged or not applicable. State any limit, target, service window, remedy or charging basis.","")</f>
        <v/>
      </c>
    </row>
    <row r="44">
      <c r="A44" s="20" t="inlineStr">
        <is>
          <t>Escalation ownership</t>
        </is>
      </c>
      <c r="B44" s="16">
        <f>IF(OR('Scope Comparison'!B17="",'Scope Comparison'!B17="Not stated",AND('Scope Comparison'!B17="Additional cost",'Scope Comparison'!C17="")),"Please confirm whether Escalation ownership is included, separately charged or not applicable. State any limit, target, service window, remedy or charging basis.","")</f>
        <v/>
      </c>
      <c r="C44" s="16">
        <f>IF(OR('Scope Comparison'!D17="",'Scope Comparison'!D17="Not stated",AND('Scope Comparison'!D17="Additional cost",'Scope Comparison'!E17="")),"Please confirm whether Escalation ownership is included, separately charged or not applicable. State any limit, target, service window, remedy or charging basis.","")</f>
        <v/>
      </c>
      <c r="D44" s="16">
        <f>IF(OR('Scope Comparison'!F17="",'Scope Comparison'!F17="Not stated",AND('Scope Comparison'!F17="Additional cost",'Scope Comparison'!G17="")),"Please confirm whether Escalation ownership is included, separately charged or not applicable. State any limit, target, service window, remedy or charging basis.","")</f>
        <v/>
      </c>
      <c r="E44" s="16">
        <f>IF(OR('Scope Comparison'!H17="",'Scope Comparison'!H17="Not stated",AND('Scope Comparison'!H17="Additional cost",'Scope Comparison'!I17="")),"Please confirm whether Escalation ownership is included, separately charged or not applicable. State any limit, target, service window, remedy or charging basis.","")</f>
        <v/>
      </c>
    </row>
    <row r="45">
      <c r="A45" s="20" t="inlineStr">
        <is>
          <t>Endpoint protection</t>
        </is>
      </c>
      <c r="B45" s="16">
        <f>IF(OR('Scope Comparison'!B19="",'Scope Comparison'!B19="Not stated",AND('Scope Comparison'!B19="Additional cost",'Scope Comparison'!C19="")),"Please confirm whether Endpoint protection is included, separately charged or not applicable. State any limit, target, service window, remedy or charging basis.","")</f>
        <v/>
      </c>
      <c r="C45" s="16">
        <f>IF(OR('Scope Comparison'!D19="",'Scope Comparison'!D19="Not stated",AND('Scope Comparison'!D19="Additional cost",'Scope Comparison'!E19="")),"Please confirm whether Endpoint protection is included, separately charged or not applicable. State any limit, target, service window, remedy or charging basis.","")</f>
        <v/>
      </c>
      <c r="D45" s="16">
        <f>IF(OR('Scope Comparison'!F19="",'Scope Comparison'!F19="Not stated",AND('Scope Comparison'!F19="Additional cost",'Scope Comparison'!G19="")),"Please confirm whether Endpoint protection is included, separately charged or not applicable. State any limit, target, service window, remedy or charging basis.","")</f>
        <v/>
      </c>
      <c r="E45" s="16">
        <f>IF(OR('Scope Comparison'!H19="",'Scope Comparison'!H19="Not stated",AND('Scope Comparison'!H19="Additional cost",'Scope Comparison'!I19="")),"Please confirm whether Endpoint protection is included, separately charged or not applicable. State any limit, target, service window, remedy or charging basis.","")</f>
        <v/>
      </c>
    </row>
    <row r="46">
      <c r="A46" s="20" t="inlineStr">
        <is>
          <t>Hosted email security</t>
        </is>
      </c>
      <c r="B46" s="16">
        <f>IF(OR('Scope Comparison'!B20="",'Scope Comparison'!B20="Not stated",AND('Scope Comparison'!B20="Additional cost",'Scope Comparison'!C20="")),"Please confirm whether Hosted email security is included, separately charged or not applicable. State any limit, target, service window, remedy or charging basis.","")</f>
        <v/>
      </c>
      <c r="C46" s="16">
        <f>IF(OR('Scope Comparison'!D20="",'Scope Comparison'!D20="Not stated",AND('Scope Comparison'!D20="Additional cost",'Scope Comparison'!E20="")),"Please confirm whether Hosted email security is included, separately charged or not applicable. State any limit, target, service window, remedy or charging basis.","")</f>
        <v/>
      </c>
      <c r="D46" s="16">
        <f>IF(OR('Scope Comparison'!F20="",'Scope Comparison'!F20="Not stated",AND('Scope Comparison'!F20="Additional cost",'Scope Comparison'!G20="")),"Please confirm whether Hosted email security is included, separately charged or not applicable. State any limit, target, service window, remedy or charging basis.","")</f>
        <v/>
      </c>
      <c r="E46" s="16">
        <f>IF(OR('Scope Comparison'!H20="",'Scope Comparison'!H20="Not stated",AND('Scope Comparison'!H20="Additional cost",'Scope Comparison'!I20="")),"Please confirm whether Hosted email security is included, separately charged or not applicable. State any limit, target, service window, remedy or charging basis.","")</f>
        <v/>
      </c>
    </row>
    <row r="47">
      <c r="A47" s="20" t="inlineStr">
        <is>
          <t>Critical software and security patching</t>
        </is>
      </c>
      <c r="B47" s="16">
        <f>IF(OR('Scope Comparison'!B21="",'Scope Comparison'!B21="Not stated",AND('Scope Comparison'!B21="Additional cost",'Scope Comparison'!C21="")),"Please confirm whether Critical software and security patching is included, separately charged or not applicable. State any limit, target, service window, remedy or charging basis.","")</f>
        <v/>
      </c>
      <c r="C47" s="16">
        <f>IF(OR('Scope Comparison'!D21="",'Scope Comparison'!D21="Not stated",AND('Scope Comparison'!D21="Additional cost",'Scope Comparison'!E21="")),"Please confirm whether Critical software and security patching is included, separately charged or not applicable. State any limit, target, service window, remedy or charging basis.","")</f>
        <v/>
      </c>
      <c r="D47" s="16">
        <f>IF(OR('Scope Comparison'!F21="",'Scope Comparison'!F21="Not stated",AND('Scope Comparison'!F21="Additional cost",'Scope Comparison'!G21="")),"Please confirm whether Critical software and security patching is included, separately charged or not applicable. State any limit, target, service window, remedy or charging basis.","")</f>
        <v/>
      </c>
      <c r="E47" s="16">
        <f>IF(OR('Scope Comparison'!H21="",'Scope Comparison'!H21="Not stated",AND('Scope Comparison'!H21="Additional cost",'Scope Comparison'!I21="")),"Please confirm whether Critical software and security patching is included, separately charged or not applicable. State any limit, target, service window, remedy or charging basis.","")</f>
        <v/>
      </c>
    </row>
    <row r="48">
      <c r="A48" s="20" t="inlineStr">
        <is>
          <t>System monitoring and alerts</t>
        </is>
      </c>
      <c r="B48" s="16">
        <f>IF(OR('Scope Comparison'!B22="",'Scope Comparison'!B22="Not stated",AND('Scope Comparison'!B22="Additional cost",'Scope Comparison'!C22="")),"Please confirm whether System monitoring and alerts is included, separately charged or not applicable. State any limit, target, service window, remedy or charging basis.","")</f>
        <v/>
      </c>
      <c r="C48" s="16">
        <f>IF(OR('Scope Comparison'!D22="",'Scope Comparison'!D22="Not stated",AND('Scope Comparison'!D22="Additional cost",'Scope Comparison'!E22="")),"Please confirm whether System monitoring and alerts is included, separately charged or not applicable. State any limit, target, service window, remedy or charging basis.","")</f>
        <v/>
      </c>
      <c r="D48" s="16">
        <f>IF(OR('Scope Comparison'!F22="",'Scope Comparison'!F22="Not stated",AND('Scope Comparison'!F22="Additional cost",'Scope Comparison'!G22="")),"Please confirm whether System monitoring and alerts is included, separately charged or not applicable. State any limit, target, service window, remedy or charging basis.","")</f>
        <v/>
      </c>
      <c r="E48" s="16">
        <f>IF(OR('Scope Comparison'!H22="",'Scope Comparison'!H22="Not stated",AND('Scope Comparison'!H22="Additional cost",'Scope Comparison'!I22="")),"Please confirm whether System monitoring and alerts is included, separately charged or not applicable. State any limit, target, service window, remedy or charging basis.","")</f>
        <v/>
      </c>
    </row>
    <row r="49">
      <c r="A49" s="20" t="inlineStr">
        <is>
          <t>Server performance monitoring</t>
        </is>
      </c>
      <c r="B49" s="16">
        <f>IF(OR('Scope Comparison'!B23="",'Scope Comparison'!B23="Not stated",AND('Scope Comparison'!B23="Additional cost",'Scope Comparison'!C23="")),"Please confirm whether Server performance monitoring is included, separately charged or not applicable. State any limit, target, service window, remedy or charging basis.","")</f>
        <v/>
      </c>
      <c r="C49" s="16">
        <f>IF(OR('Scope Comparison'!D23="",'Scope Comparison'!D23="Not stated",AND('Scope Comparison'!D23="Additional cost",'Scope Comparison'!E23="")),"Please confirm whether Server performance monitoring is included, separately charged or not applicable. State any limit, target, service window, remedy or charging basis.","")</f>
        <v/>
      </c>
      <c r="D49" s="16">
        <f>IF(OR('Scope Comparison'!F23="",'Scope Comparison'!F23="Not stated",AND('Scope Comparison'!F23="Additional cost",'Scope Comparison'!G23="")),"Please confirm whether Server performance monitoring is included, separately charged or not applicable. State any limit, target, service window, remedy or charging basis.","")</f>
        <v/>
      </c>
      <c r="E49" s="16">
        <f>IF(OR('Scope Comparison'!H23="",'Scope Comparison'!H23="Not stated",AND('Scope Comparison'!H23="Additional cost",'Scope Comparison'!I23="")),"Please confirm whether Server performance monitoring is included, separately charged or not applicable. State any limit, target, service window, remedy or charging basis.","")</f>
        <v/>
      </c>
    </row>
    <row r="50">
      <c r="A50" s="20" t="inlineStr">
        <is>
          <t>Standard operating environment</t>
        </is>
      </c>
      <c r="B50" s="16">
        <f>IF(OR('Scope Comparison'!B24="",'Scope Comparison'!B24="Not stated",AND('Scope Comparison'!B24="Additional cost",'Scope Comparison'!C24="")),"Please confirm whether Standard operating environment is included, separately charged or not applicable. State any limit, target, service window, remedy or charging basis.","")</f>
        <v/>
      </c>
      <c r="C50" s="16">
        <f>IF(OR('Scope Comparison'!D24="",'Scope Comparison'!D24="Not stated",AND('Scope Comparison'!D24="Additional cost",'Scope Comparison'!E24="")),"Please confirm whether Standard operating environment is included, separately charged or not applicable. State any limit, target, service window, remedy or charging basis.","")</f>
        <v/>
      </c>
      <c r="D50" s="16">
        <f>IF(OR('Scope Comparison'!F24="",'Scope Comparison'!F24="Not stated",AND('Scope Comparison'!F24="Additional cost",'Scope Comparison'!G24="")),"Please confirm whether Standard operating environment is included, separately charged or not applicable. State any limit, target, service window, remedy or charging basis.","")</f>
        <v/>
      </c>
      <c r="E50" s="16">
        <f>IF(OR('Scope Comparison'!H24="",'Scope Comparison'!H24="Not stated",AND('Scope Comparison'!H24="Additional cost",'Scope Comparison'!I24="")),"Please confirm whether Standard operating environment is included, separately charged or not applicable. State any limit, target, service window, remedy or charging basis.","")</f>
        <v/>
      </c>
    </row>
    <row r="51">
      <c r="A51" s="20" t="inlineStr">
        <is>
          <t>MFA and identity administration</t>
        </is>
      </c>
      <c r="B51" s="16">
        <f>IF(OR('Scope Comparison'!B25="",'Scope Comparison'!B25="Not stated",AND('Scope Comparison'!B25="Additional cost",'Scope Comparison'!C25="")),"Please confirm whether MFA and identity administration is included, separately charged or not applicable. State any limit, target, service window, remedy or charging basis.","")</f>
        <v/>
      </c>
      <c r="C51" s="16">
        <f>IF(OR('Scope Comparison'!D25="",'Scope Comparison'!D25="Not stated",AND('Scope Comparison'!D25="Additional cost",'Scope Comparison'!E25="")),"Please confirm whether MFA and identity administration is included, separately charged or not applicable. State any limit, target, service window, remedy or charging basis.","")</f>
        <v/>
      </c>
      <c r="D51" s="16">
        <f>IF(OR('Scope Comparison'!F25="",'Scope Comparison'!F25="Not stated",AND('Scope Comparison'!F25="Additional cost",'Scope Comparison'!G25="")),"Please confirm whether MFA and identity administration is included, separately charged or not applicable. State any limit, target, service window, remedy or charging basis.","")</f>
        <v/>
      </c>
      <c r="E51" s="16">
        <f>IF(OR('Scope Comparison'!H25="",'Scope Comparison'!H25="Not stated",AND('Scope Comparison'!H25="Additional cost",'Scope Comparison'!I25="")),"Please confirm whether MFA and identity administration is included, separately charged or not applicable. State any limit, target, service window, remedy or charging basis.","")</f>
        <v/>
      </c>
    </row>
    <row r="52">
      <c r="A52" s="20" t="inlineStr">
        <is>
          <t>Cyber awareness training</t>
        </is>
      </c>
      <c r="B52" s="16">
        <f>IF(OR('Scope Comparison'!B26="",'Scope Comparison'!B26="Not stated",AND('Scope Comparison'!B26="Additional cost",'Scope Comparison'!C26="")),"Please confirm whether Cyber awareness training is included, separately charged or not applicable. State any limit, target, service window, remedy or charging basis.","")</f>
        <v/>
      </c>
      <c r="C52" s="16">
        <f>IF(OR('Scope Comparison'!D26="",'Scope Comparison'!D26="Not stated",AND('Scope Comparison'!D26="Additional cost",'Scope Comparison'!E26="")),"Please confirm whether Cyber awareness training is included, separately charged or not applicable. State any limit, target, service window, remedy or charging basis.","")</f>
        <v/>
      </c>
      <c r="D52" s="16">
        <f>IF(OR('Scope Comparison'!F26="",'Scope Comparison'!F26="Not stated",AND('Scope Comparison'!F26="Additional cost",'Scope Comparison'!G26="")),"Please confirm whether Cyber awareness training is included, separately charged or not applicable. State any limit, target, service window, remedy or charging basis.","")</f>
        <v/>
      </c>
      <c r="E52" s="16">
        <f>IF(OR('Scope Comparison'!H26="",'Scope Comparison'!H26="Not stated",AND('Scope Comparison'!H26="Additional cost",'Scope Comparison'!I26="")),"Please confirm whether Cyber awareness training is included, separately charged or not applicable. State any limit, target, service window, remedy or charging basis.","")</f>
        <v/>
      </c>
    </row>
    <row r="53">
      <c r="A53" s="20" t="inlineStr">
        <is>
          <t>DNS filtering</t>
        </is>
      </c>
      <c r="B53" s="16">
        <f>IF(OR('Scope Comparison'!B27="",'Scope Comparison'!B27="Not stated",AND('Scope Comparison'!B27="Additional cost",'Scope Comparison'!C27="")),"Please confirm whether DNS filtering is included, separately charged or not applicable. State any limit, target, service window, remedy or charging basis.","")</f>
        <v/>
      </c>
      <c r="C53" s="16">
        <f>IF(OR('Scope Comparison'!D27="",'Scope Comparison'!D27="Not stated",AND('Scope Comparison'!D27="Additional cost",'Scope Comparison'!E27="")),"Please confirm whether DNS filtering is included, separately charged or not applicable. State any limit, target, service window, remedy or charging basis.","")</f>
        <v/>
      </c>
      <c r="D53" s="16">
        <f>IF(OR('Scope Comparison'!F27="",'Scope Comparison'!F27="Not stated",AND('Scope Comparison'!F27="Additional cost",'Scope Comparison'!G27="")),"Please confirm whether DNS filtering is included, separately charged or not applicable. State any limit, target, service window, remedy or charging basis.","")</f>
        <v/>
      </c>
      <c r="E53" s="16">
        <f>IF(OR('Scope Comparison'!H27="",'Scope Comparison'!H27="Not stated",AND('Scope Comparison'!H27="Additional cost",'Scope Comparison'!I27="")),"Please confirm whether DNS filtering is included, separately charged or not applicable. State any limit, target, service window, remedy or charging basis.","")</f>
        <v/>
      </c>
    </row>
    <row r="54">
      <c r="A54" s="20" t="inlineStr">
        <is>
          <t>Password management</t>
        </is>
      </c>
      <c r="B54" s="16">
        <f>IF(OR('Scope Comparison'!B28="",'Scope Comparison'!B28="Not stated",AND('Scope Comparison'!B28="Additional cost",'Scope Comparison'!C28="")),"Please confirm whether Password management is included, separately charged or not applicable. State any limit, target, service window, remedy or charging basis.","")</f>
        <v/>
      </c>
      <c r="C54" s="16">
        <f>IF(OR('Scope Comparison'!D28="",'Scope Comparison'!D28="Not stated",AND('Scope Comparison'!D28="Additional cost",'Scope Comparison'!E28="")),"Please confirm whether Password management is included, separately charged or not applicable. State any limit, target, service window, remedy or charging basis.","")</f>
        <v/>
      </c>
      <c r="D54" s="16">
        <f>IF(OR('Scope Comparison'!F28="",'Scope Comparison'!F28="Not stated",AND('Scope Comparison'!F28="Additional cost",'Scope Comparison'!G28="")),"Please confirm whether Password management is included, separately charged or not applicable. State any limit, target, service window, remedy or charging basis.","")</f>
        <v/>
      </c>
      <c r="E54" s="16">
        <f>IF(OR('Scope Comparison'!H28="",'Scope Comparison'!H28="Not stated",AND('Scope Comparison'!H28="Additional cost",'Scope Comparison'!I28="")),"Please confirm whether Password management is included, separately charged or not applicable. State any limit, target, service window, remedy or charging basis.","")</f>
        <v/>
      </c>
    </row>
    <row r="55">
      <c r="A55" s="20" t="inlineStr">
        <is>
          <t>Firewall management</t>
        </is>
      </c>
      <c r="B55" s="16">
        <f>IF(OR('Scope Comparison'!B29="",'Scope Comparison'!B29="Not stated",AND('Scope Comparison'!B29="Additional cost",'Scope Comparison'!C29="")),"Please confirm whether Firewall management is included, separately charged or not applicable. State any limit, target, service window, remedy or charging basis.","")</f>
        <v/>
      </c>
      <c r="C55" s="16">
        <f>IF(OR('Scope Comparison'!D29="",'Scope Comparison'!D29="Not stated",AND('Scope Comparison'!D29="Additional cost",'Scope Comparison'!E29="")),"Please confirm whether Firewall management is included, separately charged or not applicable. State any limit, target, service window, remedy or charging basis.","")</f>
        <v/>
      </c>
      <c r="D55" s="16">
        <f>IF(OR('Scope Comparison'!F29="",'Scope Comparison'!F29="Not stated",AND('Scope Comparison'!F29="Additional cost",'Scope Comparison'!G29="")),"Please confirm whether Firewall management is included, separately charged or not applicable. State any limit, target, service window, remedy or charging basis.","")</f>
        <v/>
      </c>
      <c r="E55" s="16">
        <f>IF(OR('Scope Comparison'!H29="",'Scope Comparison'!H29="Not stated",AND('Scope Comparison'!H29="Additional cost",'Scope Comparison'!I29="")),"Please confirm whether Firewall management is included, separately charged or not applicable. State any limit, target, service window, remedy or charging basis.","")</f>
        <v/>
      </c>
    </row>
    <row r="56">
      <c r="A56" s="20" t="inlineStr">
        <is>
          <t>Microsoft 365 administration</t>
        </is>
      </c>
      <c r="B56" s="16">
        <f>IF(OR('Scope Comparison'!B31="",'Scope Comparison'!B31="Not stated",AND('Scope Comparison'!B31="Additional cost",'Scope Comparison'!C31="")),"Please confirm whether Microsoft 365 administration is included, separately charged or not applicable. State any limit, target, service window, remedy or charging basis.","")</f>
        <v/>
      </c>
      <c r="C56" s="16">
        <f>IF(OR('Scope Comparison'!D31="",'Scope Comparison'!D31="Not stated",AND('Scope Comparison'!D31="Additional cost",'Scope Comparison'!E31="")),"Please confirm whether Microsoft 365 administration is included, separately charged or not applicable. State any limit, target, service window, remedy or charging basis.","")</f>
        <v/>
      </c>
      <c r="D56" s="16">
        <f>IF(OR('Scope Comparison'!F31="",'Scope Comparison'!F31="Not stated",AND('Scope Comparison'!F31="Additional cost",'Scope Comparison'!G31="")),"Please confirm whether Microsoft 365 administration is included, separately charged or not applicable. State any limit, target, service window, remedy or charging basis.","")</f>
        <v/>
      </c>
      <c r="E56" s="16">
        <f>IF(OR('Scope Comparison'!H31="",'Scope Comparison'!H31="Not stated",AND('Scope Comparison'!H31="Additional cost",'Scope Comparison'!I31="")),"Please confirm whether Microsoft 365 administration is included, separately charged or not applicable. State any limit, target, service window, remedy or charging basis.","")</f>
        <v/>
      </c>
    </row>
    <row r="57">
      <c r="A57" s="20" t="inlineStr">
        <is>
          <t>User onboarding and offboarding</t>
        </is>
      </c>
      <c r="B57" s="16">
        <f>IF(OR('Scope Comparison'!B32="",'Scope Comparison'!B32="Not stated",AND('Scope Comparison'!B32="Additional cost",'Scope Comparison'!C32="")),"Please confirm whether User onboarding and offboarding is included, separately charged or not applicable. State any limit, target, service window, remedy or charging basis.","")</f>
        <v/>
      </c>
      <c r="C57" s="16">
        <f>IF(OR('Scope Comparison'!D32="",'Scope Comparison'!D32="Not stated",AND('Scope Comparison'!D32="Additional cost",'Scope Comparison'!E32="")),"Please confirm whether User onboarding and offboarding is included, separately charged or not applicable. State any limit, target, service window, remedy or charging basis.","")</f>
        <v/>
      </c>
      <c r="D57" s="16">
        <f>IF(OR('Scope Comparison'!F32="",'Scope Comparison'!F32="Not stated",AND('Scope Comparison'!F32="Additional cost",'Scope Comparison'!G32="")),"Please confirm whether User onboarding and offboarding is included, separately charged or not applicable. State any limit, target, service window, remedy or charging basis.","")</f>
        <v/>
      </c>
      <c r="E57" s="16">
        <f>IF(OR('Scope Comparison'!H32="",'Scope Comparison'!H32="Not stated",AND('Scope Comparison'!H32="Additional cost",'Scope Comparison'!I32="")),"Please confirm whether User onboarding and offboarding is included, separately charged or not applicable. State any limit, target, service window, remedy or charging basis.","")</f>
        <v/>
      </c>
    </row>
    <row r="58">
      <c r="A58" s="20" t="inlineStr">
        <is>
          <t>Vendor coordination</t>
        </is>
      </c>
      <c r="B58" s="16">
        <f>IF(OR('Scope Comparison'!B33="",'Scope Comparison'!B33="Not stated",AND('Scope Comparison'!B33="Additional cost",'Scope Comparison'!C33="")),"Please confirm whether Vendor coordination is included, separately charged or not applicable. State any limit, target, service window, remedy or charging basis.","")</f>
        <v/>
      </c>
      <c r="C58" s="16">
        <f>IF(OR('Scope Comparison'!D33="",'Scope Comparison'!D33="Not stated",AND('Scope Comparison'!D33="Additional cost",'Scope Comparison'!E33="")),"Please confirm whether Vendor coordination is included, separately charged or not applicable. State any limit, target, service window, remedy or charging basis.","")</f>
        <v/>
      </c>
      <c r="D58" s="16">
        <f>IF(OR('Scope Comparison'!F33="",'Scope Comparison'!F33="Not stated",AND('Scope Comparison'!F33="Additional cost",'Scope Comparison'!G33="")),"Please confirm whether Vendor coordination is included, separately charged or not applicable. State any limit, target, service window, remedy or charging basis.","")</f>
        <v/>
      </c>
      <c r="E58" s="16">
        <f>IF(OR('Scope Comparison'!H33="",'Scope Comparison'!H33="Not stated",AND('Scope Comparison'!H33="Additional cost",'Scope Comparison'!I33="")),"Please confirm whether Vendor coordination is included, separately charged or not applicable. State any limit, target, service window, remedy or charging basis.","")</f>
        <v/>
      </c>
    </row>
    <row r="59">
      <c r="A59" s="20" t="inlineStr">
        <is>
          <t>Asset and configuration documentation</t>
        </is>
      </c>
      <c r="B59" s="16">
        <f>IF(OR('Scope Comparison'!B34="",'Scope Comparison'!B34="Not stated",AND('Scope Comparison'!B34="Additional cost",'Scope Comparison'!C34="")),"Please confirm whether Asset and configuration documentation is included, separately charged or not applicable. State any limit, target, service window, remedy or charging basis.","")</f>
        <v/>
      </c>
      <c r="C59" s="16">
        <f>IF(OR('Scope Comparison'!D34="",'Scope Comparison'!D34="Not stated",AND('Scope Comparison'!D34="Additional cost",'Scope Comparison'!E34="")),"Please confirm whether Asset and configuration documentation is included, separately charged or not applicable. State any limit, target, service window, remedy or charging basis.","")</f>
        <v/>
      </c>
      <c r="D59" s="16">
        <f>IF(OR('Scope Comparison'!F34="",'Scope Comparison'!F34="Not stated",AND('Scope Comparison'!F34="Additional cost",'Scope Comparison'!G34="")),"Please confirm whether Asset and configuration documentation is included, separately charged or not applicable. State any limit, target, service window, remedy or charging basis.","")</f>
        <v/>
      </c>
      <c r="E59" s="16">
        <f>IF(OR('Scope Comparison'!H34="",'Scope Comparison'!H34="Not stated",AND('Scope Comparison'!H34="Additional cost",'Scope Comparison'!I34="")),"Please confirm whether Asset and configuration documentation is included, separately charged or not applicable. State any limit, target, service window, remedy or charging basis.","")</f>
        <v/>
      </c>
    </row>
    <row r="60">
      <c r="A60" s="20" t="inlineStr">
        <is>
          <t>Monthly reporting or service review</t>
        </is>
      </c>
      <c r="B60" s="16">
        <f>IF(OR('Scope Comparison'!B35="",'Scope Comparison'!B35="Not stated",AND('Scope Comparison'!B35="Additional cost",'Scope Comparison'!C35="")),"Please confirm whether Monthly reporting or service review is included, separately charged or not applicable. State any limit, target, service window, remedy or charging basis.","")</f>
        <v/>
      </c>
      <c r="C60" s="16">
        <f>IF(OR('Scope Comparison'!D35="",'Scope Comparison'!D35="Not stated",AND('Scope Comparison'!D35="Additional cost",'Scope Comparison'!E35="")),"Please confirm whether Monthly reporting or service review is included, separately charged or not applicable. State any limit, target, service window, remedy or charging basis.","")</f>
        <v/>
      </c>
      <c r="D60" s="16">
        <f>IF(OR('Scope Comparison'!F35="",'Scope Comparison'!F35="Not stated",AND('Scope Comparison'!F35="Additional cost",'Scope Comparison'!G35="")),"Please confirm whether Monthly reporting or service review is included, separately charged or not applicable. State any limit, target, service window, remedy or charging basis.","")</f>
        <v/>
      </c>
      <c r="E60" s="16">
        <f>IF(OR('Scope Comparison'!H35="",'Scope Comparison'!H35="Not stated",AND('Scope Comparison'!H35="Additional cost",'Scope Comparison'!I35="")),"Please confirm whether Monthly reporting or service review is included, separately charged or not applicable. State any limit, target, service window, remedy or charging basis.","")</f>
        <v/>
      </c>
    </row>
    <row r="61">
      <c r="A61" s="20" t="inlineStr">
        <is>
          <t>Daily backup monitoring</t>
        </is>
      </c>
      <c r="B61" s="16">
        <f>IF(OR('Scope Comparison'!B36="",'Scope Comparison'!B36="Not stated",AND('Scope Comparison'!B36="Additional cost",'Scope Comparison'!C36="")),"Please confirm whether Daily backup monitoring is included, separately charged or not applicable. State any limit, target, service window, remedy or charging basis.","")</f>
        <v/>
      </c>
      <c r="C61" s="16">
        <f>IF(OR('Scope Comparison'!D36="",'Scope Comparison'!D36="Not stated",AND('Scope Comparison'!D36="Additional cost",'Scope Comparison'!E36="")),"Please confirm whether Daily backup monitoring is included, separately charged or not applicable. State any limit, target, service window, remedy or charging basis.","")</f>
        <v/>
      </c>
      <c r="D61" s="16">
        <f>IF(OR('Scope Comparison'!F36="",'Scope Comparison'!F36="Not stated",AND('Scope Comparison'!F36="Additional cost",'Scope Comparison'!G36="")),"Please confirm whether Daily backup monitoring is included, separately charged or not applicable. State any limit, target, service window, remedy or charging basis.","")</f>
        <v/>
      </c>
      <c r="E61" s="16">
        <f>IF(OR('Scope Comparison'!H36="",'Scope Comparison'!H36="Not stated",AND('Scope Comparison'!H36="Additional cost",'Scope Comparison'!I36="")),"Please confirm whether Daily backup monitoring is included, separately charged or not applicable. State any limit, target, service window, remedy or charging basis.","")</f>
        <v/>
      </c>
    </row>
    <row r="62">
      <c r="A62" s="20" t="inlineStr">
        <is>
          <t>Backup product or storage</t>
        </is>
      </c>
      <c r="B62" s="16">
        <f>IF(OR('Scope Comparison'!B37="",'Scope Comparison'!B37="Not stated",AND('Scope Comparison'!B37="Additional cost",'Scope Comparison'!C37="")),"Please confirm whether Backup product or storage is included, separately charged or not applicable. State any limit, target, service window, remedy or charging basis.","")</f>
        <v/>
      </c>
      <c r="C62" s="16">
        <f>IF(OR('Scope Comparison'!D37="",'Scope Comparison'!D37="Not stated",AND('Scope Comparison'!D37="Additional cost",'Scope Comparison'!E37="")),"Please confirm whether Backup product or storage is included, separately charged or not applicable. State any limit, target, service window, remedy or charging basis.","")</f>
        <v/>
      </c>
      <c r="D62" s="16">
        <f>IF(OR('Scope Comparison'!F37="",'Scope Comparison'!F37="Not stated",AND('Scope Comparison'!F37="Additional cost",'Scope Comparison'!G37="")),"Please confirm whether Backup product or storage is included, separately charged or not applicable. State any limit, target, service window, remedy or charging basis.","")</f>
        <v/>
      </c>
      <c r="E62" s="16">
        <f>IF(OR('Scope Comparison'!H37="",'Scope Comparison'!H37="Not stated",AND('Scope Comparison'!H37="Additional cost",'Scope Comparison'!I37="")),"Please confirm whether Backup product or storage is included, separately charged or not applicable. State any limit, target, service window, remedy or charging basis.","")</f>
        <v/>
      </c>
    </row>
    <row r="63">
      <c r="A63" s="20" t="inlineStr">
        <is>
          <t>Restore testing responsibility</t>
        </is>
      </c>
      <c r="B63" s="16">
        <f>IF(OR('Scope Comparison'!B38="",'Scope Comparison'!B38="Not stated",AND('Scope Comparison'!B38="Additional cost",'Scope Comparison'!C38="")),"Please confirm whether Restore testing responsibility is included, separately charged or not applicable. State any limit, target, service window, remedy or charging basis.","")</f>
        <v/>
      </c>
      <c r="C63" s="16">
        <f>IF(OR('Scope Comparison'!D38="",'Scope Comparison'!D38="Not stated",AND('Scope Comparison'!D38="Additional cost",'Scope Comparison'!E38="")),"Please confirm whether Restore testing responsibility is included, separately charged or not applicable. State any limit, target, service window, remedy or charging basis.","")</f>
        <v/>
      </c>
      <c r="D63" s="16">
        <f>IF(OR('Scope Comparison'!F38="",'Scope Comparison'!F38="Not stated",AND('Scope Comparison'!F38="Additional cost",'Scope Comparison'!G38="")),"Please confirm whether Restore testing responsibility is included, separately charged or not applicable. State any limit, target, service window, remedy or charging basis.","")</f>
        <v/>
      </c>
      <c r="E63" s="16">
        <f>IF(OR('Scope Comparison'!H38="",'Scope Comparison'!H38="Not stated",AND('Scope Comparison'!H38="Additional cost",'Scope Comparison'!I38="")),"Please confirm whether Restore testing responsibility is included, separately charged or not applicable. State any limit, target, service window, remedy or charging basis.","")</f>
        <v/>
      </c>
    </row>
    <row r="64">
      <c r="A64" s="20" t="inlineStr">
        <is>
          <t>Project work definition</t>
        </is>
      </c>
      <c r="B64" s="16">
        <f>IF(OR('Scope Comparison'!B40="",'Scope Comparison'!B40="Not stated",AND('Scope Comparison'!B40="Additional cost",'Scope Comparison'!C40="")),"Please confirm whether Project work definition is included, separately charged or not applicable. State any limit, target, service window, remedy or charging basis.","")</f>
        <v/>
      </c>
      <c r="C64" s="16">
        <f>IF(OR('Scope Comparison'!D40="",'Scope Comparison'!D40="Not stated",AND('Scope Comparison'!D40="Additional cost",'Scope Comparison'!E40="")),"Please confirm whether Project work definition is included, separately charged or not applicable. State any limit, target, service window, remedy or charging basis.","")</f>
        <v/>
      </c>
      <c r="D64" s="16">
        <f>IF(OR('Scope Comparison'!F40="",'Scope Comparison'!F40="Not stated",AND('Scope Comparison'!F40="Additional cost",'Scope Comparison'!G40="")),"Please confirm whether Project work definition is included, separately charged or not applicable. State any limit, target, service window, remedy or charging basis.","")</f>
        <v/>
      </c>
      <c r="E64" s="16">
        <f>IF(OR('Scope Comparison'!H40="",'Scope Comparison'!H40="Not stated",AND('Scope Comparison'!H40="Additional cost",'Scope Comparison'!I40="")),"Please confirm whether Project work definition is included, separately charged or not applicable. State any limit, target, service window, remedy or charging basis.","")</f>
        <v/>
      </c>
    </row>
    <row r="65">
      <c r="A65" s="20" t="inlineStr">
        <is>
          <t>Hardware and third-party licences</t>
        </is>
      </c>
      <c r="B65" s="16">
        <f>IF(OR('Scope Comparison'!B41="",'Scope Comparison'!B41="Not stated",AND('Scope Comparison'!B41="Additional cost",'Scope Comparison'!C41="")),"Please confirm whether Hardware and third-party licences is included, separately charged or not applicable. State any limit, target, service window, remedy or charging basis.","")</f>
        <v/>
      </c>
      <c r="C65" s="16">
        <f>IF(OR('Scope Comparison'!D41="",'Scope Comparison'!D41="Not stated",AND('Scope Comparison'!D41="Additional cost",'Scope Comparison'!E41="")),"Please confirm whether Hardware and third-party licences is included, separately charged or not applicable. State any limit, target, service window, remedy or charging basis.","")</f>
        <v/>
      </c>
      <c r="D65" s="16">
        <f>IF(OR('Scope Comparison'!F41="",'Scope Comparison'!F41="Not stated",AND('Scope Comparison'!F41="Additional cost",'Scope Comparison'!G41="")),"Please confirm whether Hardware and third-party licences is included, separately charged or not applicable. State any limit, target, service window, remedy or charging basis.","")</f>
        <v/>
      </c>
      <c r="E65" s="16">
        <f>IF(OR('Scope Comparison'!H41="",'Scope Comparison'!H41="Not stated",AND('Scope Comparison'!H41="Additional cost",'Scope Comparison'!I41="")),"Please confirm whether Hardware and third-party licences is included, separately charged or not applicable. State any limit, target, service window, remedy or charging basis.","")</f>
        <v/>
      </c>
    </row>
    <row r="66">
      <c r="A66" s="20" t="inlineStr">
        <is>
          <t>Migrations and major changes</t>
        </is>
      </c>
      <c r="B66" s="16">
        <f>IF(OR('Scope Comparison'!B42="",'Scope Comparison'!B42="Not stated",AND('Scope Comparison'!B42="Additional cost",'Scope Comparison'!C42="")),"Please confirm whether Migrations and major changes is included, separately charged or not applicable. State any limit, target, service window, remedy or charging basis.","")</f>
        <v/>
      </c>
      <c r="C66" s="16">
        <f>IF(OR('Scope Comparison'!D42="",'Scope Comparison'!D42="Not stated",AND('Scope Comparison'!D42="Additional cost",'Scope Comparison'!E42="")),"Please confirm whether Migrations and major changes is included, separately charged or not applicable. State any limit, target, service window, remedy or charging basis.","")</f>
        <v/>
      </c>
      <c r="D66" s="16">
        <f>IF(OR('Scope Comparison'!F42="",'Scope Comparison'!F42="Not stated",AND('Scope Comparison'!F42="Additional cost",'Scope Comparison'!G42="")),"Please confirm whether Migrations and major changes is included, separately charged or not applicable. State any limit, target, service window, remedy or charging basis.","")</f>
        <v/>
      </c>
      <c r="E66" s="16">
        <f>IF(OR('Scope Comparison'!H42="",'Scope Comparison'!H42="Not stated",AND('Scope Comparison'!H42="Additional cost",'Scope Comparison'!I42="")),"Please confirm whether Migrations and major changes is included, separately charged or not applicable. State any limit, target, service window, remedy or charging basis.","")</f>
        <v/>
      </c>
    </row>
    <row r="67">
      <c r="A67" s="20" t="inlineStr">
        <is>
          <t>Scheduled maintenance</t>
        </is>
      </c>
      <c r="B67" s="16">
        <f>IF(OR('Scope Comparison'!B43="",'Scope Comparison'!B43="Not stated",AND('Scope Comparison'!B43="Additional cost",'Scope Comparison'!C43="")),"Please confirm whether Scheduled maintenance is included, separately charged or not applicable. State any limit, target, service window, remedy or charging basis.","")</f>
        <v/>
      </c>
      <c r="C67" s="16">
        <f>IF(OR('Scope Comparison'!D43="",'Scope Comparison'!D43="Not stated",AND('Scope Comparison'!D43="Additional cost",'Scope Comparison'!E43="")),"Please confirm whether Scheduled maintenance is included, separately charged or not applicable. State any limit, target, service window, remedy or charging basis.","")</f>
        <v/>
      </c>
      <c r="D67" s="16">
        <f>IF(OR('Scope Comparison'!F43="",'Scope Comparison'!F43="Not stated",AND('Scope Comparison'!F43="Additional cost",'Scope Comparison'!G43="")),"Please confirm whether Scheduled maintenance is included, separately charged or not applicable. State any limit, target, service window, remedy or charging basis.","")</f>
        <v/>
      </c>
      <c r="E67" s="16">
        <f>IF(OR('Scope Comparison'!H43="",'Scope Comparison'!H43="Not stated",AND('Scope Comparison'!H43="Additional cost",'Scope Comparison'!I43="")),"Please confirm whether Scheduled maintenance is included, separately charged or not applicable. State any limit, target, service window, remedy or charging basis.","")</f>
        <v/>
      </c>
    </row>
    <row r="68">
      <c r="A68" s="20" t="inlineStr">
        <is>
          <t>Security uplift work</t>
        </is>
      </c>
      <c r="B68" s="16">
        <f>IF(OR('Scope Comparison'!B44="",'Scope Comparison'!B44="Not stated",AND('Scope Comparison'!B44="Additional cost",'Scope Comparison'!C44="")),"Please confirm whether Security uplift work is included, separately charged or not applicable. State any limit, target, service window, remedy or charging basis.","")</f>
        <v/>
      </c>
      <c r="C68" s="16">
        <f>IF(OR('Scope Comparison'!D44="",'Scope Comparison'!D44="Not stated",AND('Scope Comparison'!D44="Additional cost",'Scope Comparison'!E44="")),"Please confirm whether Security uplift work is included, separately charged or not applicable. State any limit, target, service window, remedy or charging basis.","")</f>
        <v/>
      </c>
      <c r="D68" s="16">
        <f>IF(OR('Scope Comparison'!F44="",'Scope Comparison'!F44="Not stated",AND('Scope Comparison'!F44="Additional cost",'Scope Comparison'!G44="")),"Please confirm whether Security uplift work is included, separately charged or not applicable. State any limit, target, service window, remedy or charging basis.","")</f>
        <v/>
      </c>
      <c r="E68" s="16">
        <f>IF(OR('Scope Comparison'!H44="",'Scope Comparison'!H44="Not stated",AND('Scope Comparison'!H44="Additional cost",'Scope Comparison'!I44="")),"Please confirm whether Security uplift work is included, separately charged or not applicable. State any limit, target, service window, remedy or charging basis.","")</f>
        <v/>
      </c>
    </row>
    <row r="69">
      <c r="A69" s="20" t="inlineStr">
        <is>
          <t>Written approval before additional charges</t>
        </is>
      </c>
      <c r="B69" s="16">
        <f>IF(OR('Scope Comparison'!B45="",'Scope Comparison'!B45="Not stated",AND('Scope Comparison'!B45="Additional cost",'Scope Comparison'!C45="")),"Please confirm whether Written approval before additional charges is included, separately charged or not applicable. State any limit, target, service window, remedy or charging basis.","")</f>
        <v/>
      </c>
      <c r="C69" s="16">
        <f>IF(OR('Scope Comparison'!D45="",'Scope Comparison'!D45="Not stated",AND('Scope Comparison'!D45="Additional cost",'Scope Comparison'!E45="")),"Please confirm whether Written approval before additional charges is included, separately charged or not applicable. State any limit, target, service window, remedy or charging basis.","")</f>
        <v/>
      </c>
      <c r="D69" s="16">
        <f>IF(OR('Scope Comparison'!F45="",'Scope Comparison'!F45="Not stated",AND('Scope Comparison'!F45="Additional cost",'Scope Comparison'!G45="")),"Please confirm whether Written approval before additional charges is included, separately charged or not applicable. State any limit, target, service window, remedy or charging basis.","")</f>
        <v/>
      </c>
      <c r="E69" s="16">
        <f>IF(OR('Scope Comparison'!H45="",'Scope Comparison'!H45="Not stated",AND('Scope Comparison'!H45="Additional cost",'Scope Comparison'!I45="")),"Please confirm whether Written approval before additional charges is included, separately charged or not applicable. State any limit, target, service window, remedy or charging basis.","")</f>
        <v/>
      </c>
    </row>
  </sheetData>
  <sheetProtection selectLockedCells="0" selectUnlockedCells="1" sheet="1" objects="0" insertRows="1" insertHyperlinks="1" autoFilter="1" scenarios="0" formatColumns="1" deleteColumns="1" insertColumns="1" pivotTables="1" deleteRows="1" formatCells="1" formatRows="1" sort="1" password="E97E"/>
  <mergeCells count="2">
    <mergeCell ref="A2:E2"/>
    <mergeCell ref="A1:E1"/>
  </mergeCells>
  <pageMargins left="0.25" right="0.25" top="0.5" bottom="0.5" header="0.5" footer="0.5"/>
  <pageSetup fitToHeight="0" fitToWidth="1"/>
</worksheet>
</file>

<file path=xl/worksheets/sheet5.xml><?xml version="1.0" encoding="utf-8"?>
<worksheet xmlns="http://schemas.openxmlformats.org/spreadsheetml/2006/main">
  <sheetPr>
    <outlinePr summaryBelow="1" summaryRight="1"/>
    <pageSetUpPr fitToPage="1"/>
  </sheetPr>
  <dimension ref="A1:E15"/>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36" customWidth="1" min="1" max="1"/>
    <col width="20" customWidth="1" min="2" max="2"/>
    <col width="20" customWidth="1" min="3" max="3"/>
    <col width="20" customWidth="1" min="4" max="4"/>
    <col width="20" customWidth="1" min="5" max="5"/>
  </cols>
  <sheetData>
    <row r="1" ht="34" customHeight="1">
      <c r="A1" s="1" t="inlineStr">
        <is>
          <t>Comparison Summary</t>
        </is>
      </c>
    </row>
    <row r="2" ht="34" customHeight="1">
      <c r="A2" s="2" t="inlineStr">
        <is>
          <t>This sheet compares recorded completeness and known cost. It does not rank provider quality or declare a winner.</t>
        </is>
      </c>
    </row>
    <row r="3"/>
    <row r="4">
      <c r="A4" s="7" t="inlineStr">
        <is>
          <t>Measure</t>
        </is>
      </c>
      <c r="B4" s="7" t="inlineStr">
        <is>
          <t>Quote A</t>
        </is>
      </c>
      <c r="C4" s="7" t="inlineStr">
        <is>
          <t>Quote B</t>
        </is>
      </c>
      <c r="D4" s="7" t="inlineStr">
        <is>
          <t>Quote C</t>
        </is>
      </c>
      <c r="E4" s="7" t="inlineStr">
        <is>
          <t>Quote D</t>
        </is>
      </c>
    </row>
    <row r="5">
      <c r="A5" s="15" t="inlineStr">
        <is>
          <t>Provider</t>
        </is>
      </c>
      <c r="B5" s="16">
        <f>'Cost Comparison'!B5</f>
        <v/>
      </c>
      <c r="C5" s="16">
        <f>'Cost Comparison'!C5</f>
        <v/>
      </c>
      <c r="D5" s="16">
        <f>'Cost Comparison'!D5</f>
        <v/>
      </c>
      <c r="E5" s="16">
        <f>'Cost Comparison'!E5</f>
        <v/>
      </c>
    </row>
    <row r="6">
      <c r="A6" s="15" t="inlineStr">
        <is>
          <t>Proposal revision or reference</t>
        </is>
      </c>
      <c r="B6" s="16">
        <f>'Cost Comparison'!B6</f>
        <v/>
      </c>
      <c r="C6" s="16">
        <f>'Cost Comparison'!C6</f>
        <v/>
      </c>
      <c r="D6" s="16">
        <f>'Cost Comparison'!D6</f>
        <v/>
      </c>
      <c r="E6" s="16">
        <f>'Cost Comparison'!E6</f>
        <v/>
      </c>
    </row>
    <row r="7">
      <c r="A7" s="15" t="inlineStr">
        <is>
          <t>Known monthly recurring total excluding GST</t>
        </is>
      </c>
      <c r="B7" s="17">
        <f>'Cost Comparison'!B45</f>
        <v/>
      </c>
      <c r="C7" s="17">
        <f>'Cost Comparison'!C45</f>
        <v/>
      </c>
      <c r="D7" s="17">
        <f>'Cost Comparison'!D45</f>
        <v/>
      </c>
      <c r="E7" s="17">
        <f>'Cost Comparison'!E45</f>
        <v/>
      </c>
    </row>
    <row r="8">
      <c r="A8" s="15" t="inlineStr">
        <is>
          <t>Initial-term cost excluding GST (up to 12 months)</t>
        </is>
      </c>
      <c r="B8" s="17">
        <f>'Cost Comparison'!B46</f>
        <v/>
      </c>
      <c r="C8" s="17">
        <f>'Cost Comparison'!C46</f>
        <v/>
      </c>
      <c r="D8" s="17">
        <f>'Cost Comparison'!D46</f>
        <v/>
      </c>
      <c r="E8" s="17">
        <f>'Cost Comparison'!E46</f>
        <v/>
      </c>
    </row>
    <row r="9">
      <c r="A9" s="15" t="inlineStr">
        <is>
          <t>Cost confidence</t>
        </is>
      </c>
      <c r="B9" s="16">
        <f>'Cost Comparison'!B49</f>
        <v/>
      </c>
      <c r="C9" s="16">
        <f>'Cost Comparison'!C49</f>
        <v/>
      </c>
      <c r="D9" s="16">
        <f>'Cost Comparison'!D49</f>
        <v/>
      </c>
      <c r="E9" s="16">
        <f>'Cost Comparison'!E49</f>
        <v/>
      </c>
    </row>
    <row r="10">
      <c r="A10" s="15" t="inlineStr">
        <is>
          <t>Included scope items</t>
        </is>
      </c>
      <c r="B10" s="16">
        <f>SUM(IF('Scope Comparison'!B6="Included",1,0),IF('Scope Comparison'!B7="Included",1,0),IF('Scope Comparison'!B8="Included",1,0),IF('Scope Comparison'!B9="Included",1,0),IF('Scope Comparison'!B10="Included",1,0),IF('Scope Comparison'!B11="Included",1,0),IF('Scope Comparison'!B12="Included",1,0),IF('Scope Comparison'!B13="Included",1,0),IF('Scope Comparison'!B14="Included",1,0),IF('Scope Comparison'!B15="Included",1,0),IF('Scope Comparison'!B16="Included",1,0),IF('Scope Comparison'!B17="Included",1,0),IF('Scope Comparison'!B19="Included",1,0),IF('Scope Comparison'!B20="Included",1,0),IF('Scope Comparison'!B21="Included",1,0),IF('Scope Comparison'!B22="Included",1,0),IF('Scope Comparison'!B23="Included",1,0),IF('Scope Comparison'!B24="Included",1,0),IF('Scope Comparison'!B25="Included",1,0),IF('Scope Comparison'!B26="Included",1,0),IF('Scope Comparison'!B27="Included",1,0),IF('Scope Comparison'!B28="Included",1,0),IF('Scope Comparison'!B29="Included",1,0),IF('Scope Comparison'!B31="Included",1,0),IF('Scope Comparison'!B32="Included",1,0),IF('Scope Comparison'!B33="Included",1,0),IF('Scope Comparison'!B34="Included",1,0),IF('Scope Comparison'!B35="Included",1,0),IF('Scope Comparison'!B36="Included",1,0),IF('Scope Comparison'!B37="Included",1,0),IF('Scope Comparison'!B38="Included",1,0),IF('Scope Comparison'!B40="Included",1,0),IF('Scope Comparison'!B41="Included",1,0),IF('Scope Comparison'!B42="Included",1,0),IF('Scope Comparison'!B43="Included",1,0),IF('Scope Comparison'!B44="Included",1,0),IF('Scope Comparison'!B45="Included",1,0))</f>
        <v/>
      </c>
      <c r="C10" s="16">
        <f>SUM(IF('Scope Comparison'!D6="Included",1,0),IF('Scope Comparison'!D7="Included",1,0),IF('Scope Comparison'!D8="Included",1,0),IF('Scope Comparison'!D9="Included",1,0),IF('Scope Comparison'!D10="Included",1,0),IF('Scope Comparison'!D11="Included",1,0),IF('Scope Comparison'!D12="Included",1,0),IF('Scope Comparison'!D13="Included",1,0),IF('Scope Comparison'!D14="Included",1,0),IF('Scope Comparison'!D15="Included",1,0),IF('Scope Comparison'!D16="Included",1,0),IF('Scope Comparison'!D17="Included",1,0),IF('Scope Comparison'!D19="Included",1,0),IF('Scope Comparison'!D20="Included",1,0),IF('Scope Comparison'!D21="Included",1,0),IF('Scope Comparison'!D22="Included",1,0),IF('Scope Comparison'!D23="Included",1,0),IF('Scope Comparison'!D24="Included",1,0),IF('Scope Comparison'!D25="Included",1,0),IF('Scope Comparison'!D26="Included",1,0),IF('Scope Comparison'!D27="Included",1,0),IF('Scope Comparison'!D28="Included",1,0),IF('Scope Comparison'!D29="Included",1,0),IF('Scope Comparison'!D31="Included",1,0),IF('Scope Comparison'!D32="Included",1,0),IF('Scope Comparison'!D33="Included",1,0),IF('Scope Comparison'!D34="Included",1,0),IF('Scope Comparison'!D35="Included",1,0),IF('Scope Comparison'!D36="Included",1,0),IF('Scope Comparison'!D37="Included",1,0),IF('Scope Comparison'!D38="Included",1,0),IF('Scope Comparison'!D40="Included",1,0),IF('Scope Comparison'!D41="Included",1,0),IF('Scope Comparison'!D42="Included",1,0),IF('Scope Comparison'!D43="Included",1,0),IF('Scope Comparison'!D44="Included",1,0),IF('Scope Comparison'!D45="Included",1,0))</f>
        <v/>
      </c>
      <c r="D10" s="16">
        <f>SUM(IF('Scope Comparison'!F6="Included",1,0),IF('Scope Comparison'!F7="Included",1,0),IF('Scope Comparison'!F8="Included",1,0),IF('Scope Comparison'!F9="Included",1,0),IF('Scope Comparison'!F10="Included",1,0),IF('Scope Comparison'!F11="Included",1,0),IF('Scope Comparison'!F12="Included",1,0),IF('Scope Comparison'!F13="Included",1,0),IF('Scope Comparison'!F14="Included",1,0),IF('Scope Comparison'!F15="Included",1,0),IF('Scope Comparison'!F16="Included",1,0),IF('Scope Comparison'!F17="Included",1,0),IF('Scope Comparison'!F19="Included",1,0),IF('Scope Comparison'!F20="Included",1,0),IF('Scope Comparison'!F21="Included",1,0),IF('Scope Comparison'!F22="Included",1,0),IF('Scope Comparison'!F23="Included",1,0),IF('Scope Comparison'!F24="Included",1,0),IF('Scope Comparison'!F25="Included",1,0),IF('Scope Comparison'!F26="Included",1,0),IF('Scope Comparison'!F27="Included",1,0),IF('Scope Comparison'!F28="Included",1,0),IF('Scope Comparison'!F29="Included",1,0),IF('Scope Comparison'!F31="Included",1,0),IF('Scope Comparison'!F32="Included",1,0),IF('Scope Comparison'!F33="Included",1,0),IF('Scope Comparison'!F34="Included",1,0),IF('Scope Comparison'!F35="Included",1,0),IF('Scope Comparison'!F36="Included",1,0),IF('Scope Comparison'!F37="Included",1,0),IF('Scope Comparison'!F38="Included",1,0),IF('Scope Comparison'!F40="Included",1,0),IF('Scope Comparison'!F41="Included",1,0),IF('Scope Comparison'!F42="Included",1,0),IF('Scope Comparison'!F43="Included",1,0),IF('Scope Comparison'!F44="Included",1,0),IF('Scope Comparison'!F45="Included",1,0))</f>
        <v/>
      </c>
      <c r="E10" s="16">
        <f>SUM(IF('Scope Comparison'!H6="Included",1,0),IF('Scope Comparison'!H7="Included",1,0),IF('Scope Comparison'!H8="Included",1,0),IF('Scope Comparison'!H9="Included",1,0),IF('Scope Comparison'!H10="Included",1,0),IF('Scope Comparison'!H11="Included",1,0),IF('Scope Comparison'!H12="Included",1,0),IF('Scope Comparison'!H13="Included",1,0),IF('Scope Comparison'!H14="Included",1,0),IF('Scope Comparison'!H15="Included",1,0),IF('Scope Comparison'!H16="Included",1,0),IF('Scope Comparison'!H17="Included",1,0),IF('Scope Comparison'!H19="Included",1,0),IF('Scope Comparison'!H20="Included",1,0),IF('Scope Comparison'!H21="Included",1,0),IF('Scope Comparison'!H22="Included",1,0),IF('Scope Comparison'!H23="Included",1,0),IF('Scope Comparison'!H24="Included",1,0),IF('Scope Comparison'!H25="Included",1,0),IF('Scope Comparison'!H26="Included",1,0),IF('Scope Comparison'!H27="Included",1,0),IF('Scope Comparison'!H28="Included",1,0),IF('Scope Comparison'!H29="Included",1,0),IF('Scope Comparison'!H31="Included",1,0),IF('Scope Comparison'!H32="Included",1,0),IF('Scope Comparison'!H33="Included",1,0),IF('Scope Comparison'!H34="Included",1,0),IF('Scope Comparison'!H35="Included",1,0),IF('Scope Comparison'!H36="Included",1,0),IF('Scope Comparison'!H37="Included",1,0),IF('Scope Comparison'!H38="Included",1,0),IF('Scope Comparison'!H40="Included",1,0),IF('Scope Comparison'!H41="Included",1,0),IF('Scope Comparison'!H42="Included",1,0),IF('Scope Comparison'!H43="Included",1,0),IF('Scope Comparison'!H44="Included",1,0),IF('Scope Comparison'!H45="Included",1,0))</f>
        <v/>
      </c>
    </row>
    <row r="11">
      <c r="A11" s="15" t="inlineStr">
        <is>
          <t>Additional cost scope items</t>
        </is>
      </c>
      <c r="B11" s="16">
        <f>SUM(IF('Scope Comparison'!B6="Additional cost",1,0),IF('Scope Comparison'!B7="Additional cost",1,0),IF('Scope Comparison'!B8="Additional cost",1,0),IF('Scope Comparison'!B9="Additional cost",1,0),IF('Scope Comparison'!B10="Additional cost",1,0),IF('Scope Comparison'!B11="Additional cost",1,0),IF('Scope Comparison'!B12="Additional cost",1,0),IF('Scope Comparison'!B13="Additional cost",1,0),IF('Scope Comparison'!B14="Additional cost",1,0),IF('Scope Comparison'!B15="Additional cost",1,0),IF('Scope Comparison'!B16="Additional cost",1,0),IF('Scope Comparison'!B17="Additional cost",1,0),IF('Scope Comparison'!B19="Additional cost",1,0),IF('Scope Comparison'!B20="Additional cost",1,0),IF('Scope Comparison'!B21="Additional cost",1,0),IF('Scope Comparison'!B22="Additional cost",1,0),IF('Scope Comparison'!B23="Additional cost",1,0),IF('Scope Comparison'!B24="Additional cost",1,0),IF('Scope Comparison'!B25="Additional cost",1,0),IF('Scope Comparison'!B26="Additional cost",1,0),IF('Scope Comparison'!B27="Additional cost",1,0),IF('Scope Comparison'!B28="Additional cost",1,0),IF('Scope Comparison'!B29="Additional cost",1,0),IF('Scope Comparison'!B31="Additional cost",1,0),IF('Scope Comparison'!B32="Additional cost",1,0),IF('Scope Comparison'!B33="Additional cost",1,0),IF('Scope Comparison'!B34="Additional cost",1,0),IF('Scope Comparison'!B35="Additional cost",1,0),IF('Scope Comparison'!B36="Additional cost",1,0),IF('Scope Comparison'!B37="Additional cost",1,0),IF('Scope Comparison'!B38="Additional cost",1,0),IF('Scope Comparison'!B40="Additional cost",1,0),IF('Scope Comparison'!B41="Additional cost",1,0),IF('Scope Comparison'!B42="Additional cost",1,0),IF('Scope Comparison'!B43="Additional cost",1,0),IF('Scope Comparison'!B44="Additional cost",1,0),IF('Scope Comparison'!B45="Additional cost",1,0))</f>
        <v/>
      </c>
      <c r="C11" s="16">
        <f>SUM(IF('Scope Comparison'!D6="Additional cost",1,0),IF('Scope Comparison'!D7="Additional cost",1,0),IF('Scope Comparison'!D8="Additional cost",1,0),IF('Scope Comparison'!D9="Additional cost",1,0),IF('Scope Comparison'!D10="Additional cost",1,0),IF('Scope Comparison'!D11="Additional cost",1,0),IF('Scope Comparison'!D12="Additional cost",1,0),IF('Scope Comparison'!D13="Additional cost",1,0),IF('Scope Comparison'!D14="Additional cost",1,0),IF('Scope Comparison'!D15="Additional cost",1,0),IF('Scope Comparison'!D16="Additional cost",1,0),IF('Scope Comparison'!D17="Additional cost",1,0),IF('Scope Comparison'!D19="Additional cost",1,0),IF('Scope Comparison'!D20="Additional cost",1,0),IF('Scope Comparison'!D21="Additional cost",1,0),IF('Scope Comparison'!D22="Additional cost",1,0),IF('Scope Comparison'!D23="Additional cost",1,0),IF('Scope Comparison'!D24="Additional cost",1,0),IF('Scope Comparison'!D25="Additional cost",1,0),IF('Scope Comparison'!D26="Additional cost",1,0),IF('Scope Comparison'!D27="Additional cost",1,0),IF('Scope Comparison'!D28="Additional cost",1,0),IF('Scope Comparison'!D29="Additional cost",1,0),IF('Scope Comparison'!D31="Additional cost",1,0),IF('Scope Comparison'!D32="Additional cost",1,0),IF('Scope Comparison'!D33="Additional cost",1,0),IF('Scope Comparison'!D34="Additional cost",1,0),IF('Scope Comparison'!D35="Additional cost",1,0),IF('Scope Comparison'!D36="Additional cost",1,0),IF('Scope Comparison'!D37="Additional cost",1,0),IF('Scope Comparison'!D38="Additional cost",1,0),IF('Scope Comparison'!D40="Additional cost",1,0),IF('Scope Comparison'!D41="Additional cost",1,0),IF('Scope Comparison'!D42="Additional cost",1,0),IF('Scope Comparison'!D43="Additional cost",1,0),IF('Scope Comparison'!D44="Additional cost",1,0),IF('Scope Comparison'!D45="Additional cost",1,0))</f>
        <v/>
      </c>
      <c r="D11" s="16">
        <f>SUM(IF('Scope Comparison'!F6="Additional cost",1,0),IF('Scope Comparison'!F7="Additional cost",1,0),IF('Scope Comparison'!F8="Additional cost",1,0),IF('Scope Comparison'!F9="Additional cost",1,0),IF('Scope Comparison'!F10="Additional cost",1,0),IF('Scope Comparison'!F11="Additional cost",1,0),IF('Scope Comparison'!F12="Additional cost",1,0),IF('Scope Comparison'!F13="Additional cost",1,0),IF('Scope Comparison'!F14="Additional cost",1,0),IF('Scope Comparison'!F15="Additional cost",1,0),IF('Scope Comparison'!F16="Additional cost",1,0),IF('Scope Comparison'!F17="Additional cost",1,0),IF('Scope Comparison'!F19="Additional cost",1,0),IF('Scope Comparison'!F20="Additional cost",1,0),IF('Scope Comparison'!F21="Additional cost",1,0),IF('Scope Comparison'!F22="Additional cost",1,0),IF('Scope Comparison'!F23="Additional cost",1,0),IF('Scope Comparison'!F24="Additional cost",1,0),IF('Scope Comparison'!F25="Additional cost",1,0),IF('Scope Comparison'!F26="Additional cost",1,0),IF('Scope Comparison'!F27="Additional cost",1,0),IF('Scope Comparison'!F28="Additional cost",1,0),IF('Scope Comparison'!F29="Additional cost",1,0),IF('Scope Comparison'!F31="Additional cost",1,0),IF('Scope Comparison'!F32="Additional cost",1,0),IF('Scope Comparison'!F33="Additional cost",1,0),IF('Scope Comparison'!F34="Additional cost",1,0),IF('Scope Comparison'!F35="Additional cost",1,0),IF('Scope Comparison'!F36="Additional cost",1,0),IF('Scope Comparison'!F37="Additional cost",1,0),IF('Scope Comparison'!F38="Additional cost",1,0),IF('Scope Comparison'!F40="Additional cost",1,0),IF('Scope Comparison'!F41="Additional cost",1,0),IF('Scope Comparison'!F42="Additional cost",1,0),IF('Scope Comparison'!F43="Additional cost",1,0),IF('Scope Comparison'!F44="Additional cost",1,0),IF('Scope Comparison'!F45="Additional cost",1,0))</f>
        <v/>
      </c>
      <c r="E11" s="16">
        <f>SUM(IF('Scope Comparison'!H6="Additional cost",1,0),IF('Scope Comparison'!H7="Additional cost",1,0),IF('Scope Comparison'!H8="Additional cost",1,0),IF('Scope Comparison'!H9="Additional cost",1,0),IF('Scope Comparison'!H10="Additional cost",1,0),IF('Scope Comparison'!H11="Additional cost",1,0),IF('Scope Comparison'!H12="Additional cost",1,0),IF('Scope Comparison'!H13="Additional cost",1,0),IF('Scope Comparison'!H14="Additional cost",1,0),IF('Scope Comparison'!H15="Additional cost",1,0),IF('Scope Comparison'!H16="Additional cost",1,0),IF('Scope Comparison'!H17="Additional cost",1,0),IF('Scope Comparison'!H19="Additional cost",1,0),IF('Scope Comparison'!H20="Additional cost",1,0),IF('Scope Comparison'!H21="Additional cost",1,0),IF('Scope Comparison'!H22="Additional cost",1,0),IF('Scope Comparison'!H23="Additional cost",1,0),IF('Scope Comparison'!H24="Additional cost",1,0),IF('Scope Comparison'!H25="Additional cost",1,0),IF('Scope Comparison'!H26="Additional cost",1,0),IF('Scope Comparison'!H27="Additional cost",1,0),IF('Scope Comparison'!H28="Additional cost",1,0),IF('Scope Comparison'!H29="Additional cost",1,0),IF('Scope Comparison'!H31="Additional cost",1,0),IF('Scope Comparison'!H32="Additional cost",1,0),IF('Scope Comparison'!H33="Additional cost",1,0),IF('Scope Comparison'!H34="Additional cost",1,0),IF('Scope Comparison'!H35="Additional cost",1,0),IF('Scope Comparison'!H36="Additional cost",1,0),IF('Scope Comparison'!H37="Additional cost",1,0),IF('Scope Comparison'!H38="Additional cost",1,0),IF('Scope Comparison'!H40="Additional cost",1,0),IF('Scope Comparison'!H41="Additional cost",1,0),IF('Scope Comparison'!H42="Additional cost",1,0),IF('Scope Comparison'!H43="Additional cost",1,0),IF('Scope Comparison'!H44="Additional cost",1,0),IF('Scope Comparison'!H45="Additional cost",1,0))</f>
        <v/>
      </c>
    </row>
    <row r="12">
      <c r="A12" s="15" t="inlineStr">
        <is>
          <t>Not stated scope items</t>
        </is>
      </c>
      <c r="B12" s="16">
        <f>SUM(IF(OR('Scope Comparison'!B6="",'Scope Comparison'!B6="Not stated"),1,0),IF(OR('Scope Comparison'!B7="",'Scope Comparison'!B7="Not stated"),1,0),IF(OR('Scope Comparison'!B8="",'Scope Comparison'!B8="Not stated"),1,0),IF(OR('Scope Comparison'!B9="",'Scope Comparison'!B9="Not stated"),1,0),IF(OR('Scope Comparison'!B10="",'Scope Comparison'!B10="Not stated"),1,0),IF(OR('Scope Comparison'!B11="",'Scope Comparison'!B11="Not stated"),1,0),IF(OR('Scope Comparison'!B12="",'Scope Comparison'!B12="Not stated"),1,0),IF(OR('Scope Comparison'!B13="",'Scope Comparison'!B13="Not stated"),1,0),IF(OR('Scope Comparison'!B14="",'Scope Comparison'!B14="Not stated"),1,0),IF(OR('Scope Comparison'!B15="",'Scope Comparison'!B15="Not stated"),1,0),IF(OR('Scope Comparison'!B16="",'Scope Comparison'!B16="Not stated"),1,0),IF(OR('Scope Comparison'!B17="",'Scope Comparison'!B17="Not stated"),1,0),IF(OR('Scope Comparison'!B19="",'Scope Comparison'!B19="Not stated"),1,0),IF(OR('Scope Comparison'!B20="",'Scope Comparison'!B20="Not stated"),1,0),IF(OR('Scope Comparison'!B21="",'Scope Comparison'!B21="Not stated"),1,0),IF(OR('Scope Comparison'!B22="",'Scope Comparison'!B22="Not stated"),1,0),IF(OR('Scope Comparison'!B23="",'Scope Comparison'!B23="Not stated"),1,0),IF(OR('Scope Comparison'!B24="",'Scope Comparison'!B24="Not stated"),1,0),IF(OR('Scope Comparison'!B25="",'Scope Comparison'!B25="Not stated"),1,0),IF(OR('Scope Comparison'!B26="",'Scope Comparison'!B26="Not stated"),1,0),IF(OR('Scope Comparison'!B27="",'Scope Comparison'!B27="Not stated"),1,0),IF(OR('Scope Comparison'!B28="",'Scope Comparison'!B28="Not stated"),1,0),IF(OR('Scope Comparison'!B29="",'Scope Comparison'!B29="Not stated"),1,0),IF(OR('Scope Comparison'!B31="",'Scope Comparison'!B31="Not stated"),1,0),IF(OR('Scope Comparison'!B32="",'Scope Comparison'!B32="Not stated"),1,0),IF(OR('Scope Comparison'!B33="",'Scope Comparison'!B33="Not stated"),1,0),IF(OR('Scope Comparison'!B34="",'Scope Comparison'!B34="Not stated"),1,0),IF(OR('Scope Comparison'!B35="",'Scope Comparison'!B35="Not stated"),1,0),IF(OR('Scope Comparison'!B36="",'Scope Comparison'!B36="Not stated"),1,0),IF(OR('Scope Comparison'!B37="",'Scope Comparison'!B37="Not stated"),1,0),IF(OR('Scope Comparison'!B38="",'Scope Comparison'!B38="Not stated"),1,0),IF(OR('Scope Comparison'!B40="",'Scope Comparison'!B40="Not stated"),1,0),IF(OR('Scope Comparison'!B41="",'Scope Comparison'!B41="Not stated"),1,0),IF(OR('Scope Comparison'!B42="",'Scope Comparison'!B42="Not stated"),1,0),IF(OR('Scope Comparison'!B43="",'Scope Comparison'!B43="Not stated"),1,0),IF(OR('Scope Comparison'!B44="",'Scope Comparison'!B44="Not stated"),1,0),IF(OR('Scope Comparison'!B45="",'Scope Comparison'!B45="Not stated"),1,0))</f>
        <v/>
      </c>
      <c r="C12" s="16">
        <f>SUM(IF(OR('Scope Comparison'!D6="",'Scope Comparison'!D6="Not stated"),1,0),IF(OR('Scope Comparison'!D7="",'Scope Comparison'!D7="Not stated"),1,0),IF(OR('Scope Comparison'!D8="",'Scope Comparison'!D8="Not stated"),1,0),IF(OR('Scope Comparison'!D9="",'Scope Comparison'!D9="Not stated"),1,0),IF(OR('Scope Comparison'!D10="",'Scope Comparison'!D10="Not stated"),1,0),IF(OR('Scope Comparison'!D11="",'Scope Comparison'!D11="Not stated"),1,0),IF(OR('Scope Comparison'!D12="",'Scope Comparison'!D12="Not stated"),1,0),IF(OR('Scope Comparison'!D13="",'Scope Comparison'!D13="Not stated"),1,0),IF(OR('Scope Comparison'!D14="",'Scope Comparison'!D14="Not stated"),1,0),IF(OR('Scope Comparison'!D15="",'Scope Comparison'!D15="Not stated"),1,0),IF(OR('Scope Comparison'!D16="",'Scope Comparison'!D16="Not stated"),1,0),IF(OR('Scope Comparison'!D17="",'Scope Comparison'!D17="Not stated"),1,0),IF(OR('Scope Comparison'!D19="",'Scope Comparison'!D19="Not stated"),1,0),IF(OR('Scope Comparison'!D20="",'Scope Comparison'!D20="Not stated"),1,0),IF(OR('Scope Comparison'!D21="",'Scope Comparison'!D21="Not stated"),1,0),IF(OR('Scope Comparison'!D22="",'Scope Comparison'!D22="Not stated"),1,0),IF(OR('Scope Comparison'!D23="",'Scope Comparison'!D23="Not stated"),1,0),IF(OR('Scope Comparison'!D24="",'Scope Comparison'!D24="Not stated"),1,0),IF(OR('Scope Comparison'!D25="",'Scope Comparison'!D25="Not stated"),1,0),IF(OR('Scope Comparison'!D26="",'Scope Comparison'!D26="Not stated"),1,0),IF(OR('Scope Comparison'!D27="",'Scope Comparison'!D27="Not stated"),1,0),IF(OR('Scope Comparison'!D28="",'Scope Comparison'!D28="Not stated"),1,0),IF(OR('Scope Comparison'!D29="",'Scope Comparison'!D29="Not stated"),1,0),IF(OR('Scope Comparison'!D31="",'Scope Comparison'!D31="Not stated"),1,0),IF(OR('Scope Comparison'!D32="",'Scope Comparison'!D32="Not stated"),1,0),IF(OR('Scope Comparison'!D33="",'Scope Comparison'!D33="Not stated"),1,0),IF(OR('Scope Comparison'!D34="",'Scope Comparison'!D34="Not stated"),1,0),IF(OR('Scope Comparison'!D35="",'Scope Comparison'!D35="Not stated"),1,0),IF(OR('Scope Comparison'!D36="",'Scope Comparison'!D36="Not stated"),1,0),IF(OR('Scope Comparison'!D37="",'Scope Comparison'!D37="Not stated"),1,0),IF(OR('Scope Comparison'!D38="",'Scope Comparison'!D38="Not stated"),1,0),IF(OR('Scope Comparison'!D40="",'Scope Comparison'!D40="Not stated"),1,0),IF(OR('Scope Comparison'!D41="",'Scope Comparison'!D41="Not stated"),1,0),IF(OR('Scope Comparison'!D42="",'Scope Comparison'!D42="Not stated"),1,0),IF(OR('Scope Comparison'!D43="",'Scope Comparison'!D43="Not stated"),1,0),IF(OR('Scope Comparison'!D44="",'Scope Comparison'!D44="Not stated"),1,0),IF(OR('Scope Comparison'!D45="",'Scope Comparison'!D45="Not stated"),1,0))</f>
        <v/>
      </c>
      <c r="D12" s="16">
        <f>SUM(IF(OR('Scope Comparison'!F6="",'Scope Comparison'!F6="Not stated"),1,0),IF(OR('Scope Comparison'!F7="",'Scope Comparison'!F7="Not stated"),1,0),IF(OR('Scope Comparison'!F8="",'Scope Comparison'!F8="Not stated"),1,0),IF(OR('Scope Comparison'!F9="",'Scope Comparison'!F9="Not stated"),1,0),IF(OR('Scope Comparison'!F10="",'Scope Comparison'!F10="Not stated"),1,0),IF(OR('Scope Comparison'!F11="",'Scope Comparison'!F11="Not stated"),1,0),IF(OR('Scope Comparison'!F12="",'Scope Comparison'!F12="Not stated"),1,0),IF(OR('Scope Comparison'!F13="",'Scope Comparison'!F13="Not stated"),1,0),IF(OR('Scope Comparison'!F14="",'Scope Comparison'!F14="Not stated"),1,0),IF(OR('Scope Comparison'!F15="",'Scope Comparison'!F15="Not stated"),1,0),IF(OR('Scope Comparison'!F16="",'Scope Comparison'!F16="Not stated"),1,0),IF(OR('Scope Comparison'!F17="",'Scope Comparison'!F17="Not stated"),1,0),IF(OR('Scope Comparison'!F19="",'Scope Comparison'!F19="Not stated"),1,0),IF(OR('Scope Comparison'!F20="",'Scope Comparison'!F20="Not stated"),1,0),IF(OR('Scope Comparison'!F21="",'Scope Comparison'!F21="Not stated"),1,0),IF(OR('Scope Comparison'!F22="",'Scope Comparison'!F22="Not stated"),1,0),IF(OR('Scope Comparison'!F23="",'Scope Comparison'!F23="Not stated"),1,0),IF(OR('Scope Comparison'!F24="",'Scope Comparison'!F24="Not stated"),1,0),IF(OR('Scope Comparison'!F25="",'Scope Comparison'!F25="Not stated"),1,0),IF(OR('Scope Comparison'!F26="",'Scope Comparison'!F26="Not stated"),1,0),IF(OR('Scope Comparison'!F27="",'Scope Comparison'!F27="Not stated"),1,0),IF(OR('Scope Comparison'!F28="",'Scope Comparison'!F28="Not stated"),1,0),IF(OR('Scope Comparison'!F29="",'Scope Comparison'!F29="Not stated"),1,0),IF(OR('Scope Comparison'!F31="",'Scope Comparison'!F31="Not stated"),1,0),IF(OR('Scope Comparison'!F32="",'Scope Comparison'!F32="Not stated"),1,0),IF(OR('Scope Comparison'!F33="",'Scope Comparison'!F33="Not stated"),1,0),IF(OR('Scope Comparison'!F34="",'Scope Comparison'!F34="Not stated"),1,0),IF(OR('Scope Comparison'!F35="",'Scope Comparison'!F35="Not stated"),1,0),IF(OR('Scope Comparison'!F36="",'Scope Comparison'!F36="Not stated"),1,0),IF(OR('Scope Comparison'!F37="",'Scope Comparison'!F37="Not stated"),1,0),IF(OR('Scope Comparison'!F38="",'Scope Comparison'!F38="Not stated"),1,0),IF(OR('Scope Comparison'!F40="",'Scope Comparison'!F40="Not stated"),1,0),IF(OR('Scope Comparison'!F41="",'Scope Comparison'!F41="Not stated"),1,0),IF(OR('Scope Comparison'!F42="",'Scope Comparison'!F42="Not stated"),1,0),IF(OR('Scope Comparison'!F43="",'Scope Comparison'!F43="Not stated"),1,0),IF(OR('Scope Comparison'!F44="",'Scope Comparison'!F44="Not stated"),1,0),IF(OR('Scope Comparison'!F45="",'Scope Comparison'!F45="Not stated"),1,0))</f>
        <v/>
      </c>
      <c r="E12" s="16">
        <f>SUM(IF(OR('Scope Comparison'!H6="",'Scope Comparison'!H6="Not stated"),1,0),IF(OR('Scope Comparison'!H7="",'Scope Comparison'!H7="Not stated"),1,0),IF(OR('Scope Comparison'!H8="",'Scope Comparison'!H8="Not stated"),1,0),IF(OR('Scope Comparison'!H9="",'Scope Comparison'!H9="Not stated"),1,0),IF(OR('Scope Comparison'!H10="",'Scope Comparison'!H10="Not stated"),1,0),IF(OR('Scope Comparison'!H11="",'Scope Comparison'!H11="Not stated"),1,0),IF(OR('Scope Comparison'!H12="",'Scope Comparison'!H12="Not stated"),1,0),IF(OR('Scope Comparison'!H13="",'Scope Comparison'!H13="Not stated"),1,0),IF(OR('Scope Comparison'!H14="",'Scope Comparison'!H14="Not stated"),1,0),IF(OR('Scope Comparison'!H15="",'Scope Comparison'!H15="Not stated"),1,0),IF(OR('Scope Comparison'!H16="",'Scope Comparison'!H16="Not stated"),1,0),IF(OR('Scope Comparison'!H17="",'Scope Comparison'!H17="Not stated"),1,0),IF(OR('Scope Comparison'!H19="",'Scope Comparison'!H19="Not stated"),1,0),IF(OR('Scope Comparison'!H20="",'Scope Comparison'!H20="Not stated"),1,0),IF(OR('Scope Comparison'!H21="",'Scope Comparison'!H21="Not stated"),1,0),IF(OR('Scope Comparison'!H22="",'Scope Comparison'!H22="Not stated"),1,0),IF(OR('Scope Comparison'!H23="",'Scope Comparison'!H23="Not stated"),1,0),IF(OR('Scope Comparison'!H24="",'Scope Comparison'!H24="Not stated"),1,0),IF(OR('Scope Comparison'!H25="",'Scope Comparison'!H25="Not stated"),1,0),IF(OR('Scope Comparison'!H26="",'Scope Comparison'!H26="Not stated"),1,0),IF(OR('Scope Comparison'!H27="",'Scope Comparison'!H27="Not stated"),1,0),IF(OR('Scope Comparison'!H28="",'Scope Comparison'!H28="Not stated"),1,0),IF(OR('Scope Comparison'!H29="",'Scope Comparison'!H29="Not stated"),1,0),IF(OR('Scope Comparison'!H31="",'Scope Comparison'!H31="Not stated"),1,0),IF(OR('Scope Comparison'!H32="",'Scope Comparison'!H32="Not stated"),1,0),IF(OR('Scope Comparison'!H33="",'Scope Comparison'!H33="Not stated"),1,0),IF(OR('Scope Comparison'!H34="",'Scope Comparison'!H34="Not stated"),1,0),IF(OR('Scope Comparison'!H35="",'Scope Comparison'!H35="Not stated"),1,0),IF(OR('Scope Comparison'!H36="",'Scope Comparison'!H36="Not stated"),1,0),IF(OR('Scope Comparison'!H37="",'Scope Comparison'!H37="Not stated"),1,0),IF(OR('Scope Comparison'!H38="",'Scope Comparison'!H38="Not stated"),1,0),IF(OR('Scope Comparison'!H40="",'Scope Comparison'!H40="Not stated"),1,0),IF(OR('Scope Comparison'!H41="",'Scope Comparison'!H41="Not stated"),1,0),IF(OR('Scope Comparison'!H42="",'Scope Comparison'!H42="Not stated"),1,0),IF(OR('Scope Comparison'!H43="",'Scope Comparison'!H43="Not stated"),1,0),IF(OR('Scope Comparison'!H44="",'Scope Comparison'!H44="Not stated"),1,0),IF(OR('Scope Comparison'!H45="",'Scope Comparison'!H45="Not stated"),1,0))</f>
        <v/>
      </c>
    </row>
    <row r="13">
      <c r="A13" s="15" t="inlineStr">
        <is>
          <t>Invalid scope entries</t>
        </is>
      </c>
      <c r="B13" s="16">
        <f>SUM(IF(AND('Scope Comparison'!B6&lt;&gt;"",ISERROR(MATCH('Scope Comparison'!B6,{"Included","Additional cost","Not stated","Not applicable"},0))),1,0),IF(AND('Scope Comparison'!B7&lt;&gt;"",ISERROR(MATCH('Scope Comparison'!B7,{"Included","Additional cost","Not stated","Not applicable"},0))),1,0),IF(AND('Scope Comparison'!B8&lt;&gt;"",ISERROR(MATCH('Scope Comparison'!B8,{"Included","Additional cost","Not stated","Not applicable"},0))),1,0),IF(AND('Scope Comparison'!B9&lt;&gt;"",ISERROR(MATCH('Scope Comparison'!B9,{"Included","Additional cost","Not stated","Not applicable"},0))),1,0),IF(AND('Scope Comparison'!B10&lt;&gt;"",ISERROR(MATCH('Scope Comparison'!B10,{"Included","Additional cost","Not stated","Not applicable"},0))),1,0),IF(AND('Scope Comparison'!B11&lt;&gt;"",ISERROR(MATCH('Scope Comparison'!B11,{"Included","Additional cost","Not stated","Not applicable"},0))),1,0),IF(AND('Scope Comparison'!B12&lt;&gt;"",ISERROR(MATCH('Scope Comparison'!B12,{"Included","Additional cost","Not stated","Not applicable"},0))),1,0),IF(AND('Scope Comparison'!B13&lt;&gt;"",ISERROR(MATCH('Scope Comparison'!B13,{"Included","Additional cost","Not stated","Not applicable"},0))),1,0),IF(AND('Scope Comparison'!B14&lt;&gt;"",ISERROR(MATCH('Scope Comparison'!B14,{"Included","Additional cost","Not stated","Not applicable"},0))),1,0),IF(AND('Scope Comparison'!B15&lt;&gt;"",ISERROR(MATCH('Scope Comparison'!B15,{"Included","Additional cost","Not stated","Not applicable"},0))),1,0),IF(AND('Scope Comparison'!B16&lt;&gt;"",ISERROR(MATCH('Scope Comparison'!B16,{"Included","Additional cost","Not stated","Not applicable"},0))),1,0),IF(AND('Scope Comparison'!B17&lt;&gt;"",ISERROR(MATCH('Scope Comparison'!B17,{"Included","Additional cost","Not stated","Not applicable"},0))),1,0),IF(AND('Scope Comparison'!B19&lt;&gt;"",ISERROR(MATCH('Scope Comparison'!B19,{"Included","Additional cost","Not stated","Not applicable"},0))),1,0),IF(AND('Scope Comparison'!B20&lt;&gt;"",ISERROR(MATCH('Scope Comparison'!B20,{"Included","Additional cost","Not stated","Not applicable"},0))),1,0),IF(AND('Scope Comparison'!B21&lt;&gt;"",ISERROR(MATCH('Scope Comparison'!B21,{"Included","Additional cost","Not stated","Not applicable"},0))),1,0),IF(AND('Scope Comparison'!B22&lt;&gt;"",ISERROR(MATCH('Scope Comparison'!B22,{"Included","Additional cost","Not stated","Not applicable"},0))),1,0),IF(AND('Scope Comparison'!B23&lt;&gt;"",ISERROR(MATCH('Scope Comparison'!B23,{"Included","Additional cost","Not stated","Not applicable"},0))),1,0),IF(AND('Scope Comparison'!B24&lt;&gt;"",ISERROR(MATCH('Scope Comparison'!B24,{"Included","Additional cost","Not stated","Not applicable"},0))),1,0),IF(AND('Scope Comparison'!B25&lt;&gt;"",ISERROR(MATCH('Scope Comparison'!B25,{"Included","Additional cost","Not stated","Not applicable"},0))),1,0),IF(AND('Scope Comparison'!B26&lt;&gt;"",ISERROR(MATCH('Scope Comparison'!B26,{"Included","Additional cost","Not stated","Not applicable"},0))),1,0),IF(AND('Scope Comparison'!B27&lt;&gt;"",ISERROR(MATCH('Scope Comparison'!B27,{"Included","Additional cost","Not stated","Not applicable"},0))),1,0),IF(AND('Scope Comparison'!B28&lt;&gt;"",ISERROR(MATCH('Scope Comparison'!B28,{"Included","Additional cost","Not stated","Not applicable"},0))),1,0),IF(AND('Scope Comparison'!B29&lt;&gt;"",ISERROR(MATCH('Scope Comparison'!B29,{"Included","Additional cost","Not stated","Not applicable"},0))),1,0),IF(AND('Scope Comparison'!B31&lt;&gt;"",ISERROR(MATCH('Scope Comparison'!B31,{"Included","Additional cost","Not stated","Not applicable"},0))),1,0),IF(AND('Scope Comparison'!B32&lt;&gt;"",ISERROR(MATCH('Scope Comparison'!B32,{"Included","Additional cost","Not stated","Not applicable"},0))),1,0),IF(AND('Scope Comparison'!B33&lt;&gt;"",ISERROR(MATCH('Scope Comparison'!B33,{"Included","Additional cost","Not stated","Not applicable"},0))),1,0),IF(AND('Scope Comparison'!B34&lt;&gt;"",ISERROR(MATCH('Scope Comparison'!B34,{"Included","Additional cost","Not stated","Not applicable"},0))),1,0),IF(AND('Scope Comparison'!B35&lt;&gt;"",ISERROR(MATCH('Scope Comparison'!B35,{"Included","Additional cost","Not stated","Not applicable"},0))),1,0),IF(AND('Scope Comparison'!B36&lt;&gt;"",ISERROR(MATCH('Scope Comparison'!B36,{"Included","Additional cost","Not stated","Not applicable"},0))),1,0),IF(AND('Scope Comparison'!B37&lt;&gt;"",ISERROR(MATCH('Scope Comparison'!B37,{"Included","Additional cost","Not stated","Not applicable"},0))),1,0),IF(AND('Scope Comparison'!B38&lt;&gt;"",ISERROR(MATCH('Scope Comparison'!B38,{"Included","Additional cost","Not stated","Not applicable"},0))),1,0),IF(AND('Scope Comparison'!B40&lt;&gt;"",ISERROR(MATCH('Scope Comparison'!B40,{"Included","Additional cost","Not stated","Not applicable"},0))),1,0),IF(AND('Scope Comparison'!B41&lt;&gt;"",ISERROR(MATCH('Scope Comparison'!B41,{"Included","Additional cost","Not stated","Not applicable"},0))),1,0),IF(AND('Scope Comparison'!B42&lt;&gt;"",ISERROR(MATCH('Scope Comparison'!B42,{"Included","Additional cost","Not stated","Not applicable"},0))),1,0),IF(AND('Scope Comparison'!B43&lt;&gt;"",ISERROR(MATCH('Scope Comparison'!B43,{"Included","Additional cost","Not stated","Not applicable"},0))),1,0),IF(AND('Scope Comparison'!B44&lt;&gt;"",ISERROR(MATCH('Scope Comparison'!B44,{"Included","Additional cost","Not stated","Not applicable"},0))),1,0),IF(AND('Scope Comparison'!B45&lt;&gt;"",ISERROR(MATCH('Scope Comparison'!B45,{"Included","Additional cost","Not stated","Not applicable"},0))),1,0))</f>
        <v/>
      </c>
      <c r="C13" s="16">
        <f>SUM(IF(AND('Scope Comparison'!D6&lt;&gt;"",ISERROR(MATCH('Scope Comparison'!D6,{"Included","Additional cost","Not stated","Not applicable"},0))),1,0),IF(AND('Scope Comparison'!D7&lt;&gt;"",ISERROR(MATCH('Scope Comparison'!D7,{"Included","Additional cost","Not stated","Not applicable"},0))),1,0),IF(AND('Scope Comparison'!D8&lt;&gt;"",ISERROR(MATCH('Scope Comparison'!D8,{"Included","Additional cost","Not stated","Not applicable"},0))),1,0),IF(AND('Scope Comparison'!D9&lt;&gt;"",ISERROR(MATCH('Scope Comparison'!D9,{"Included","Additional cost","Not stated","Not applicable"},0))),1,0),IF(AND('Scope Comparison'!D10&lt;&gt;"",ISERROR(MATCH('Scope Comparison'!D10,{"Included","Additional cost","Not stated","Not applicable"},0))),1,0),IF(AND('Scope Comparison'!D11&lt;&gt;"",ISERROR(MATCH('Scope Comparison'!D11,{"Included","Additional cost","Not stated","Not applicable"},0))),1,0),IF(AND('Scope Comparison'!D12&lt;&gt;"",ISERROR(MATCH('Scope Comparison'!D12,{"Included","Additional cost","Not stated","Not applicable"},0))),1,0),IF(AND('Scope Comparison'!D13&lt;&gt;"",ISERROR(MATCH('Scope Comparison'!D13,{"Included","Additional cost","Not stated","Not applicable"},0))),1,0),IF(AND('Scope Comparison'!D14&lt;&gt;"",ISERROR(MATCH('Scope Comparison'!D14,{"Included","Additional cost","Not stated","Not applicable"},0))),1,0),IF(AND('Scope Comparison'!D15&lt;&gt;"",ISERROR(MATCH('Scope Comparison'!D15,{"Included","Additional cost","Not stated","Not applicable"},0))),1,0),IF(AND('Scope Comparison'!D16&lt;&gt;"",ISERROR(MATCH('Scope Comparison'!D16,{"Included","Additional cost","Not stated","Not applicable"},0))),1,0),IF(AND('Scope Comparison'!D17&lt;&gt;"",ISERROR(MATCH('Scope Comparison'!D17,{"Included","Additional cost","Not stated","Not applicable"},0))),1,0),IF(AND('Scope Comparison'!D19&lt;&gt;"",ISERROR(MATCH('Scope Comparison'!D19,{"Included","Additional cost","Not stated","Not applicable"},0))),1,0),IF(AND('Scope Comparison'!D20&lt;&gt;"",ISERROR(MATCH('Scope Comparison'!D20,{"Included","Additional cost","Not stated","Not applicable"},0))),1,0),IF(AND('Scope Comparison'!D21&lt;&gt;"",ISERROR(MATCH('Scope Comparison'!D21,{"Included","Additional cost","Not stated","Not applicable"},0))),1,0),IF(AND('Scope Comparison'!D22&lt;&gt;"",ISERROR(MATCH('Scope Comparison'!D22,{"Included","Additional cost","Not stated","Not applicable"},0))),1,0),IF(AND('Scope Comparison'!D23&lt;&gt;"",ISERROR(MATCH('Scope Comparison'!D23,{"Included","Additional cost","Not stated","Not applicable"},0))),1,0),IF(AND('Scope Comparison'!D24&lt;&gt;"",ISERROR(MATCH('Scope Comparison'!D24,{"Included","Additional cost","Not stated","Not applicable"},0))),1,0),IF(AND('Scope Comparison'!D25&lt;&gt;"",ISERROR(MATCH('Scope Comparison'!D25,{"Included","Additional cost","Not stated","Not applicable"},0))),1,0),IF(AND('Scope Comparison'!D26&lt;&gt;"",ISERROR(MATCH('Scope Comparison'!D26,{"Included","Additional cost","Not stated","Not applicable"},0))),1,0),IF(AND('Scope Comparison'!D27&lt;&gt;"",ISERROR(MATCH('Scope Comparison'!D27,{"Included","Additional cost","Not stated","Not applicable"},0))),1,0),IF(AND('Scope Comparison'!D28&lt;&gt;"",ISERROR(MATCH('Scope Comparison'!D28,{"Included","Additional cost","Not stated","Not applicable"},0))),1,0),IF(AND('Scope Comparison'!D29&lt;&gt;"",ISERROR(MATCH('Scope Comparison'!D29,{"Included","Additional cost","Not stated","Not applicable"},0))),1,0),IF(AND('Scope Comparison'!D31&lt;&gt;"",ISERROR(MATCH('Scope Comparison'!D31,{"Included","Additional cost","Not stated","Not applicable"},0))),1,0),IF(AND('Scope Comparison'!D32&lt;&gt;"",ISERROR(MATCH('Scope Comparison'!D32,{"Included","Additional cost","Not stated","Not applicable"},0))),1,0),IF(AND('Scope Comparison'!D33&lt;&gt;"",ISERROR(MATCH('Scope Comparison'!D33,{"Included","Additional cost","Not stated","Not applicable"},0))),1,0),IF(AND('Scope Comparison'!D34&lt;&gt;"",ISERROR(MATCH('Scope Comparison'!D34,{"Included","Additional cost","Not stated","Not applicable"},0))),1,0),IF(AND('Scope Comparison'!D35&lt;&gt;"",ISERROR(MATCH('Scope Comparison'!D35,{"Included","Additional cost","Not stated","Not applicable"},0))),1,0),IF(AND('Scope Comparison'!D36&lt;&gt;"",ISERROR(MATCH('Scope Comparison'!D36,{"Included","Additional cost","Not stated","Not applicable"},0))),1,0),IF(AND('Scope Comparison'!D37&lt;&gt;"",ISERROR(MATCH('Scope Comparison'!D37,{"Included","Additional cost","Not stated","Not applicable"},0))),1,0),IF(AND('Scope Comparison'!D38&lt;&gt;"",ISERROR(MATCH('Scope Comparison'!D38,{"Included","Additional cost","Not stated","Not applicable"},0))),1,0),IF(AND('Scope Comparison'!D40&lt;&gt;"",ISERROR(MATCH('Scope Comparison'!D40,{"Included","Additional cost","Not stated","Not applicable"},0))),1,0),IF(AND('Scope Comparison'!D41&lt;&gt;"",ISERROR(MATCH('Scope Comparison'!D41,{"Included","Additional cost","Not stated","Not applicable"},0))),1,0),IF(AND('Scope Comparison'!D42&lt;&gt;"",ISERROR(MATCH('Scope Comparison'!D42,{"Included","Additional cost","Not stated","Not applicable"},0))),1,0),IF(AND('Scope Comparison'!D43&lt;&gt;"",ISERROR(MATCH('Scope Comparison'!D43,{"Included","Additional cost","Not stated","Not applicable"},0))),1,0),IF(AND('Scope Comparison'!D44&lt;&gt;"",ISERROR(MATCH('Scope Comparison'!D44,{"Included","Additional cost","Not stated","Not applicable"},0))),1,0),IF(AND('Scope Comparison'!D45&lt;&gt;"",ISERROR(MATCH('Scope Comparison'!D45,{"Included","Additional cost","Not stated","Not applicable"},0))),1,0))</f>
        <v/>
      </c>
      <c r="D13" s="16">
        <f>SUM(IF(AND('Scope Comparison'!F6&lt;&gt;"",ISERROR(MATCH('Scope Comparison'!F6,{"Included","Additional cost","Not stated","Not applicable"},0))),1,0),IF(AND('Scope Comparison'!F7&lt;&gt;"",ISERROR(MATCH('Scope Comparison'!F7,{"Included","Additional cost","Not stated","Not applicable"},0))),1,0),IF(AND('Scope Comparison'!F8&lt;&gt;"",ISERROR(MATCH('Scope Comparison'!F8,{"Included","Additional cost","Not stated","Not applicable"},0))),1,0),IF(AND('Scope Comparison'!F9&lt;&gt;"",ISERROR(MATCH('Scope Comparison'!F9,{"Included","Additional cost","Not stated","Not applicable"},0))),1,0),IF(AND('Scope Comparison'!F10&lt;&gt;"",ISERROR(MATCH('Scope Comparison'!F10,{"Included","Additional cost","Not stated","Not applicable"},0))),1,0),IF(AND('Scope Comparison'!F11&lt;&gt;"",ISERROR(MATCH('Scope Comparison'!F11,{"Included","Additional cost","Not stated","Not applicable"},0))),1,0),IF(AND('Scope Comparison'!F12&lt;&gt;"",ISERROR(MATCH('Scope Comparison'!F12,{"Included","Additional cost","Not stated","Not applicable"},0))),1,0),IF(AND('Scope Comparison'!F13&lt;&gt;"",ISERROR(MATCH('Scope Comparison'!F13,{"Included","Additional cost","Not stated","Not applicable"},0))),1,0),IF(AND('Scope Comparison'!F14&lt;&gt;"",ISERROR(MATCH('Scope Comparison'!F14,{"Included","Additional cost","Not stated","Not applicable"},0))),1,0),IF(AND('Scope Comparison'!F15&lt;&gt;"",ISERROR(MATCH('Scope Comparison'!F15,{"Included","Additional cost","Not stated","Not applicable"},0))),1,0),IF(AND('Scope Comparison'!F16&lt;&gt;"",ISERROR(MATCH('Scope Comparison'!F16,{"Included","Additional cost","Not stated","Not applicable"},0))),1,0),IF(AND('Scope Comparison'!F17&lt;&gt;"",ISERROR(MATCH('Scope Comparison'!F17,{"Included","Additional cost","Not stated","Not applicable"},0))),1,0),IF(AND('Scope Comparison'!F19&lt;&gt;"",ISERROR(MATCH('Scope Comparison'!F19,{"Included","Additional cost","Not stated","Not applicable"},0))),1,0),IF(AND('Scope Comparison'!F20&lt;&gt;"",ISERROR(MATCH('Scope Comparison'!F20,{"Included","Additional cost","Not stated","Not applicable"},0))),1,0),IF(AND('Scope Comparison'!F21&lt;&gt;"",ISERROR(MATCH('Scope Comparison'!F21,{"Included","Additional cost","Not stated","Not applicable"},0))),1,0),IF(AND('Scope Comparison'!F22&lt;&gt;"",ISERROR(MATCH('Scope Comparison'!F22,{"Included","Additional cost","Not stated","Not applicable"},0))),1,0),IF(AND('Scope Comparison'!F23&lt;&gt;"",ISERROR(MATCH('Scope Comparison'!F23,{"Included","Additional cost","Not stated","Not applicable"},0))),1,0),IF(AND('Scope Comparison'!F24&lt;&gt;"",ISERROR(MATCH('Scope Comparison'!F24,{"Included","Additional cost","Not stated","Not applicable"},0))),1,0),IF(AND('Scope Comparison'!F25&lt;&gt;"",ISERROR(MATCH('Scope Comparison'!F25,{"Included","Additional cost","Not stated","Not applicable"},0))),1,0),IF(AND('Scope Comparison'!F26&lt;&gt;"",ISERROR(MATCH('Scope Comparison'!F26,{"Included","Additional cost","Not stated","Not applicable"},0))),1,0),IF(AND('Scope Comparison'!F27&lt;&gt;"",ISERROR(MATCH('Scope Comparison'!F27,{"Included","Additional cost","Not stated","Not applicable"},0))),1,0),IF(AND('Scope Comparison'!F28&lt;&gt;"",ISERROR(MATCH('Scope Comparison'!F28,{"Included","Additional cost","Not stated","Not applicable"},0))),1,0),IF(AND('Scope Comparison'!F29&lt;&gt;"",ISERROR(MATCH('Scope Comparison'!F29,{"Included","Additional cost","Not stated","Not applicable"},0))),1,0),IF(AND('Scope Comparison'!F31&lt;&gt;"",ISERROR(MATCH('Scope Comparison'!F31,{"Included","Additional cost","Not stated","Not applicable"},0))),1,0),IF(AND('Scope Comparison'!F32&lt;&gt;"",ISERROR(MATCH('Scope Comparison'!F32,{"Included","Additional cost","Not stated","Not applicable"},0))),1,0),IF(AND('Scope Comparison'!F33&lt;&gt;"",ISERROR(MATCH('Scope Comparison'!F33,{"Included","Additional cost","Not stated","Not applicable"},0))),1,0),IF(AND('Scope Comparison'!F34&lt;&gt;"",ISERROR(MATCH('Scope Comparison'!F34,{"Included","Additional cost","Not stated","Not applicable"},0))),1,0),IF(AND('Scope Comparison'!F35&lt;&gt;"",ISERROR(MATCH('Scope Comparison'!F35,{"Included","Additional cost","Not stated","Not applicable"},0))),1,0),IF(AND('Scope Comparison'!F36&lt;&gt;"",ISERROR(MATCH('Scope Comparison'!F36,{"Included","Additional cost","Not stated","Not applicable"},0))),1,0),IF(AND('Scope Comparison'!F37&lt;&gt;"",ISERROR(MATCH('Scope Comparison'!F37,{"Included","Additional cost","Not stated","Not applicable"},0))),1,0),IF(AND('Scope Comparison'!F38&lt;&gt;"",ISERROR(MATCH('Scope Comparison'!F38,{"Included","Additional cost","Not stated","Not applicable"},0))),1,0),IF(AND('Scope Comparison'!F40&lt;&gt;"",ISERROR(MATCH('Scope Comparison'!F40,{"Included","Additional cost","Not stated","Not applicable"},0))),1,0),IF(AND('Scope Comparison'!F41&lt;&gt;"",ISERROR(MATCH('Scope Comparison'!F41,{"Included","Additional cost","Not stated","Not applicable"},0))),1,0),IF(AND('Scope Comparison'!F42&lt;&gt;"",ISERROR(MATCH('Scope Comparison'!F42,{"Included","Additional cost","Not stated","Not applicable"},0))),1,0),IF(AND('Scope Comparison'!F43&lt;&gt;"",ISERROR(MATCH('Scope Comparison'!F43,{"Included","Additional cost","Not stated","Not applicable"},0))),1,0),IF(AND('Scope Comparison'!F44&lt;&gt;"",ISERROR(MATCH('Scope Comparison'!F44,{"Included","Additional cost","Not stated","Not applicable"},0))),1,0),IF(AND('Scope Comparison'!F45&lt;&gt;"",ISERROR(MATCH('Scope Comparison'!F45,{"Included","Additional cost","Not stated","Not applicable"},0))),1,0))</f>
        <v/>
      </c>
      <c r="E13" s="16">
        <f>SUM(IF(AND('Scope Comparison'!H6&lt;&gt;"",ISERROR(MATCH('Scope Comparison'!H6,{"Included","Additional cost","Not stated","Not applicable"},0))),1,0),IF(AND('Scope Comparison'!H7&lt;&gt;"",ISERROR(MATCH('Scope Comparison'!H7,{"Included","Additional cost","Not stated","Not applicable"},0))),1,0),IF(AND('Scope Comparison'!H8&lt;&gt;"",ISERROR(MATCH('Scope Comparison'!H8,{"Included","Additional cost","Not stated","Not applicable"},0))),1,0),IF(AND('Scope Comparison'!H9&lt;&gt;"",ISERROR(MATCH('Scope Comparison'!H9,{"Included","Additional cost","Not stated","Not applicable"},0))),1,0),IF(AND('Scope Comparison'!H10&lt;&gt;"",ISERROR(MATCH('Scope Comparison'!H10,{"Included","Additional cost","Not stated","Not applicable"},0))),1,0),IF(AND('Scope Comparison'!H11&lt;&gt;"",ISERROR(MATCH('Scope Comparison'!H11,{"Included","Additional cost","Not stated","Not applicable"},0))),1,0),IF(AND('Scope Comparison'!H12&lt;&gt;"",ISERROR(MATCH('Scope Comparison'!H12,{"Included","Additional cost","Not stated","Not applicable"},0))),1,0),IF(AND('Scope Comparison'!H13&lt;&gt;"",ISERROR(MATCH('Scope Comparison'!H13,{"Included","Additional cost","Not stated","Not applicable"},0))),1,0),IF(AND('Scope Comparison'!H14&lt;&gt;"",ISERROR(MATCH('Scope Comparison'!H14,{"Included","Additional cost","Not stated","Not applicable"},0))),1,0),IF(AND('Scope Comparison'!H15&lt;&gt;"",ISERROR(MATCH('Scope Comparison'!H15,{"Included","Additional cost","Not stated","Not applicable"},0))),1,0),IF(AND('Scope Comparison'!H16&lt;&gt;"",ISERROR(MATCH('Scope Comparison'!H16,{"Included","Additional cost","Not stated","Not applicable"},0))),1,0),IF(AND('Scope Comparison'!H17&lt;&gt;"",ISERROR(MATCH('Scope Comparison'!H17,{"Included","Additional cost","Not stated","Not applicable"},0))),1,0),IF(AND('Scope Comparison'!H19&lt;&gt;"",ISERROR(MATCH('Scope Comparison'!H19,{"Included","Additional cost","Not stated","Not applicable"},0))),1,0),IF(AND('Scope Comparison'!H20&lt;&gt;"",ISERROR(MATCH('Scope Comparison'!H20,{"Included","Additional cost","Not stated","Not applicable"},0))),1,0),IF(AND('Scope Comparison'!H21&lt;&gt;"",ISERROR(MATCH('Scope Comparison'!H21,{"Included","Additional cost","Not stated","Not applicable"},0))),1,0),IF(AND('Scope Comparison'!H22&lt;&gt;"",ISERROR(MATCH('Scope Comparison'!H22,{"Included","Additional cost","Not stated","Not applicable"},0))),1,0),IF(AND('Scope Comparison'!H23&lt;&gt;"",ISERROR(MATCH('Scope Comparison'!H23,{"Included","Additional cost","Not stated","Not applicable"},0))),1,0),IF(AND('Scope Comparison'!H24&lt;&gt;"",ISERROR(MATCH('Scope Comparison'!H24,{"Included","Additional cost","Not stated","Not applicable"},0))),1,0),IF(AND('Scope Comparison'!H25&lt;&gt;"",ISERROR(MATCH('Scope Comparison'!H25,{"Included","Additional cost","Not stated","Not applicable"},0))),1,0),IF(AND('Scope Comparison'!H26&lt;&gt;"",ISERROR(MATCH('Scope Comparison'!H26,{"Included","Additional cost","Not stated","Not applicable"},0))),1,0),IF(AND('Scope Comparison'!H27&lt;&gt;"",ISERROR(MATCH('Scope Comparison'!H27,{"Included","Additional cost","Not stated","Not applicable"},0))),1,0),IF(AND('Scope Comparison'!H28&lt;&gt;"",ISERROR(MATCH('Scope Comparison'!H28,{"Included","Additional cost","Not stated","Not applicable"},0))),1,0),IF(AND('Scope Comparison'!H29&lt;&gt;"",ISERROR(MATCH('Scope Comparison'!H29,{"Included","Additional cost","Not stated","Not applicable"},0))),1,0),IF(AND('Scope Comparison'!H31&lt;&gt;"",ISERROR(MATCH('Scope Comparison'!H31,{"Included","Additional cost","Not stated","Not applicable"},0))),1,0),IF(AND('Scope Comparison'!H32&lt;&gt;"",ISERROR(MATCH('Scope Comparison'!H32,{"Included","Additional cost","Not stated","Not applicable"},0))),1,0),IF(AND('Scope Comparison'!H33&lt;&gt;"",ISERROR(MATCH('Scope Comparison'!H33,{"Included","Additional cost","Not stated","Not applicable"},0))),1,0),IF(AND('Scope Comparison'!H34&lt;&gt;"",ISERROR(MATCH('Scope Comparison'!H34,{"Included","Additional cost","Not stated","Not applicable"},0))),1,0),IF(AND('Scope Comparison'!H35&lt;&gt;"",ISERROR(MATCH('Scope Comparison'!H35,{"Included","Additional cost","Not stated","Not applicable"},0))),1,0),IF(AND('Scope Comparison'!H36&lt;&gt;"",ISERROR(MATCH('Scope Comparison'!H36,{"Included","Additional cost","Not stated","Not applicable"},0))),1,0),IF(AND('Scope Comparison'!H37&lt;&gt;"",ISERROR(MATCH('Scope Comparison'!H37,{"Included","Additional cost","Not stated","Not applicable"},0))),1,0),IF(AND('Scope Comparison'!H38&lt;&gt;"",ISERROR(MATCH('Scope Comparison'!H38,{"Included","Additional cost","Not stated","Not applicable"},0))),1,0),IF(AND('Scope Comparison'!H40&lt;&gt;"",ISERROR(MATCH('Scope Comparison'!H40,{"Included","Additional cost","Not stated","Not applicable"},0))),1,0),IF(AND('Scope Comparison'!H41&lt;&gt;"",ISERROR(MATCH('Scope Comparison'!H41,{"Included","Additional cost","Not stated","Not applicable"},0))),1,0),IF(AND('Scope Comparison'!H42&lt;&gt;"",ISERROR(MATCH('Scope Comparison'!H42,{"Included","Additional cost","Not stated","Not applicable"},0))),1,0),IF(AND('Scope Comparison'!H43&lt;&gt;"",ISERROR(MATCH('Scope Comparison'!H43,{"Included","Additional cost","Not stated","Not applicable"},0))),1,0),IF(AND('Scope Comparison'!H44&lt;&gt;"",ISERROR(MATCH('Scope Comparison'!H44,{"Included","Additional cost","Not stated","Not applicable"},0))),1,0),IF(AND('Scope Comparison'!H45&lt;&gt;"",ISERROR(MATCH('Scope Comparison'!H45,{"Included","Additional cost","Not stated","Not applicable"},0))),1,0))</f>
        <v/>
      </c>
    </row>
    <row r="14">
      <c r="A14" s="15" t="inlineStr">
        <is>
          <t>Additional-cost status</t>
        </is>
      </c>
      <c r="B14" s="16">
        <f>IF(B11=0,"None stated",IF(SUM(IF(AND('Scope Comparison'!B6="Additional cost",'Scope Comparison'!C6=""),1,0),IF(AND('Scope Comparison'!B7="Additional cost",'Scope Comparison'!C7=""),1,0),IF(AND('Scope Comparison'!B8="Additional cost",'Scope Comparison'!C8=""),1,0),IF(AND('Scope Comparison'!B9="Additional cost",'Scope Comparison'!C9=""),1,0),IF(AND('Scope Comparison'!B10="Additional cost",'Scope Comparison'!C10=""),1,0),IF(AND('Scope Comparison'!B11="Additional cost",'Scope Comparison'!C11=""),1,0),IF(AND('Scope Comparison'!B12="Additional cost",'Scope Comparison'!C12=""),1,0),IF(AND('Scope Comparison'!B13="Additional cost",'Scope Comparison'!C13=""),1,0),IF(AND('Scope Comparison'!B14="Additional cost",'Scope Comparison'!C14=""),1,0),IF(AND('Scope Comparison'!B15="Additional cost",'Scope Comparison'!C15=""),1,0),IF(AND('Scope Comparison'!B16="Additional cost",'Scope Comparison'!C16=""),1,0),IF(AND('Scope Comparison'!B17="Additional cost",'Scope Comparison'!C17=""),1,0),IF(AND('Scope Comparison'!B19="Additional cost",'Scope Comparison'!C19=""),1,0),IF(AND('Scope Comparison'!B20="Additional cost",'Scope Comparison'!C20=""),1,0),IF(AND('Scope Comparison'!B21="Additional cost",'Scope Comparison'!C21=""),1,0),IF(AND('Scope Comparison'!B22="Additional cost",'Scope Comparison'!C22=""),1,0),IF(AND('Scope Comparison'!B23="Additional cost",'Scope Comparison'!C23=""),1,0),IF(AND('Scope Comparison'!B24="Additional cost",'Scope Comparison'!C24=""),1,0),IF(AND('Scope Comparison'!B25="Additional cost",'Scope Comparison'!C25=""),1,0),IF(AND('Scope Comparison'!B26="Additional cost",'Scope Comparison'!C26=""),1,0),IF(AND('Scope Comparison'!B27="Additional cost",'Scope Comparison'!C27=""),1,0),IF(AND('Scope Comparison'!B28="Additional cost",'Scope Comparison'!C28=""),1,0),IF(AND('Scope Comparison'!B29="Additional cost",'Scope Comparison'!C29=""),1,0),IF(AND('Scope Comparison'!B31="Additional cost",'Scope Comparison'!C31=""),1,0),IF(AND('Scope Comparison'!B32="Additional cost",'Scope Comparison'!C32=""),1,0),IF(AND('Scope Comparison'!B33="Additional cost",'Scope Comparison'!C33=""),1,0),IF(AND('Scope Comparison'!B34="Additional cost",'Scope Comparison'!C34=""),1,0),IF(AND('Scope Comparison'!B35="Additional cost",'Scope Comparison'!C35=""),1,0),IF(AND('Scope Comparison'!B36="Additional cost",'Scope Comparison'!C36=""),1,0),IF(AND('Scope Comparison'!B37="Additional cost",'Scope Comparison'!C37=""),1,0),IF(AND('Scope Comparison'!B38="Additional cost",'Scope Comparison'!C38=""),1,0),IF(AND('Scope Comparison'!B40="Additional cost",'Scope Comparison'!C40=""),1,0),IF(AND('Scope Comparison'!B41="Additional cost",'Scope Comparison'!C41=""),1,0),IF(AND('Scope Comparison'!B42="Additional cost",'Scope Comparison'!C42=""),1,0),IF(AND('Scope Comparison'!B43="Additional cost",'Scope Comparison'!C43=""),1,0),IF(AND('Scope Comparison'!B44="Additional cost",'Scope Comparison'!C44=""),1,0),IF(AND('Scope Comparison'!B45="Additional cost",'Scope Comparison'!C45=""),1,0))&gt;0,"Unpriced additional cost","Additional cost stated"))</f>
        <v/>
      </c>
      <c r="C14" s="16">
        <f>IF(C11=0,"None stated",IF(SUM(IF(AND('Scope Comparison'!D6="Additional cost",'Scope Comparison'!E6=""),1,0),IF(AND('Scope Comparison'!D7="Additional cost",'Scope Comparison'!E7=""),1,0),IF(AND('Scope Comparison'!D8="Additional cost",'Scope Comparison'!E8=""),1,0),IF(AND('Scope Comparison'!D9="Additional cost",'Scope Comparison'!E9=""),1,0),IF(AND('Scope Comparison'!D10="Additional cost",'Scope Comparison'!E10=""),1,0),IF(AND('Scope Comparison'!D11="Additional cost",'Scope Comparison'!E11=""),1,0),IF(AND('Scope Comparison'!D12="Additional cost",'Scope Comparison'!E12=""),1,0),IF(AND('Scope Comparison'!D13="Additional cost",'Scope Comparison'!E13=""),1,0),IF(AND('Scope Comparison'!D14="Additional cost",'Scope Comparison'!E14=""),1,0),IF(AND('Scope Comparison'!D15="Additional cost",'Scope Comparison'!E15=""),1,0),IF(AND('Scope Comparison'!D16="Additional cost",'Scope Comparison'!E16=""),1,0),IF(AND('Scope Comparison'!D17="Additional cost",'Scope Comparison'!E17=""),1,0),IF(AND('Scope Comparison'!D19="Additional cost",'Scope Comparison'!E19=""),1,0),IF(AND('Scope Comparison'!D20="Additional cost",'Scope Comparison'!E20=""),1,0),IF(AND('Scope Comparison'!D21="Additional cost",'Scope Comparison'!E21=""),1,0),IF(AND('Scope Comparison'!D22="Additional cost",'Scope Comparison'!E22=""),1,0),IF(AND('Scope Comparison'!D23="Additional cost",'Scope Comparison'!E23=""),1,0),IF(AND('Scope Comparison'!D24="Additional cost",'Scope Comparison'!E24=""),1,0),IF(AND('Scope Comparison'!D25="Additional cost",'Scope Comparison'!E25=""),1,0),IF(AND('Scope Comparison'!D26="Additional cost",'Scope Comparison'!E26=""),1,0),IF(AND('Scope Comparison'!D27="Additional cost",'Scope Comparison'!E27=""),1,0),IF(AND('Scope Comparison'!D28="Additional cost",'Scope Comparison'!E28=""),1,0),IF(AND('Scope Comparison'!D29="Additional cost",'Scope Comparison'!E29=""),1,0),IF(AND('Scope Comparison'!D31="Additional cost",'Scope Comparison'!E31=""),1,0),IF(AND('Scope Comparison'!D32="Additional cost",'Scope Comparison'!E32=""),1,0),IF(AND('Scope Comparison'!D33="Additional cost",'Scope Comparison'!E33=""),1,0),IF(AND('Scope Comparison'!D34="Additional cost",'Scope Comparison'!E34=""),1,0),IF(AND('Scope Comparison'!D35="Additional cost",'Scope Comparison'!E35=""),1,0),IF(AND('Scope Comparison'!D36="Additional cost",'Scope Comparison'!E36=""),1,0),IF(AND('Scope Comparison'!D37="Additional cost",'Scope Comparison'!E37=""),1,0),IF(AND('Scope Comparison'!D38="Additional cost",'Scope Comparison'!E38=""),1,0),IF(AND('Scope Comparison'!D40="Additional cost",'Scope Comparison'!E40=""),1,0),IF(AND('Scope Comparison'!D41="Additional cost",'Scope Comparison'!E41=""),1,0),IF(AND('Scope Comparison'!D42="Additional cost",'Scope Comparison'!E42=""),1,0),IF(AND('Scope Comparison'!D43="Additional cost",'Scope Comparison'!E43=""),1,0),IF(AND('Scope Comparison'!D44="Additional cost",'Scope Comparison'!E44=""),1,0),IF(AND('Scope Comparison'!D45="Additional cost",'Scope Comparison'!E45=""),1,0))&gt;0,"Unpriced additional cost","Additional cost stated"))</f>
        <v/>
      </c>
      <c r="D14" s="16">
        <f>IF(D11=0,"None stated",IF(SUM(IF(AND('Scope Comparison'!F6="Additional cost",'Scope Comparison'!G6=""),1,0),IF(AND('Scope Comparison'!F7="Additional cost",'Scope Comparison'!G7=""),1,0),IF(AND('Scope Comparison'!F8="Additional cost",'Scope Comparison'!G8=""),1,0),IF(AND('Scope Comparison'!F9="Additional cost",'Scope Comparison'!G9=""),1,0),IF(AND('Scope Comparison'!F10="Additional cost",'Scope Comparison'!G10=""),1,0),IF(AND('Scope Comparison'!F11="Additional cost",'Scope Comparison'!G11=""),1,0),IF(AND('Scope Comparison'!F12="Additional cost",'Scope Comparison'!G12=""),1,0),IF(AND('Scope Comparison'!F13="Additional cost",'Scope Comparison'!G13=""),1,0),IF(AND('Scope Comparison'!F14="Additional cost",'Scope Comparison'!G14=""),1,0),IF(AND('Scope Comparison'!F15="Additional cost",'Scope Comparison'!G15=""),1,0),IF(AND('Scope Comparison'!F16="Additional cost",'Scope Comparison'!G16=""),1,0),IF(AND('Scope Comparison'!F17="Additional cost",'Scope Comparison'!G17=""),1,0),IF(AND('Scope Comparison'!F19="Additional cost",'Scope Comparison'!G19=""),1,0),IF(AND('Scope Comparison'!F20="Additional cost",'Scope Comparison'!G20=""),1,0),IF(AND('Scope Comparison'!F21="Additional cost",'Scope Comparison'!G21=""),1,0),IF(AND('Scope Comparison'!F22="Additional cost",'Scope Comparison'!G22=""),1,0),IF(AND('Scope Comparison'!F23="Additional cost",'Scope Comparison'!G23=""),1,0),IF(AND('Scope Comparison'!F24="Additional cost",'Scope Comparison'!G24=""),1,0),IF(AND('Scope Comparison'!F25="Additional cost",'Scope Comparison'!G25=""),1,0),IF(AND('Scope Comparison'!F26="Additional cost",'Scope Comparison'!G26=""),1,0),IF(AND('Scope Comparison'!F27="Additional cost",'Scope Comparison'!G27=""),1,0),IF(AND('Scope Comparison'!F28="Additional cost",'Scope Comparison'!G28=""),1,0),IF(AND('Scope Comparison'!F29="Additional cost",'Scope Comparison'!G29=""),1,0),IF(AND('Scope Comparison'!F31="Additional cost",'Scope Comparison'!G31=""),1,0),IF(AND('Scope Comparison'!F32="Additional cost",'Scope Comparison'!G32=""),1,0),IF(AND('Scope Comparison'!F33="Additional cost",'Scope Comparison'!G33=""),1,0),IF(AND('Scope Comparison'!F34="Additional cost",'Scope Comparison'!G34=""),1,0),IF(AND('Scope Comparison'!F35="Additional cost",'Scope Comparison'!G35=""),1,0),IF(AND('Scope Comparison'!F36="Additional cost",'Scope Comparison'!G36=""),1,0),IF(AND('Scope Comparison'!F37="Additional cost",'Scope Comparison'!G37=""),1,0),IF(AND('Scope Comparison'!F38="Additional cost",'Scope Comparison'!G38=""),1,0),IF(AND('Scope Comparison'!F40="Additional cost",'Scope Comparison'!G40=""),1,0),IF(AND('Scope Comparison'!F41="Additional cost",'Scope Comparison'!G41=""),1,0),IF(AND('Scope Comparison'!F42="Additional cost",'Scope Comparison'!G42=""),1,0),IF(AND('Scope Comparison'!F43="Additional cost",'Scope Comparison'!G43=""),1,0),IF(AND('Scope Comparison'!F44="Additional cost",'Scope Comparison'!G44=""),1,0),IF(AND('Scope Comparison'!F45="Additional cost",'Scope Comparison'!G45=""),1,0))&gt;0,"Unpriced additional cost","Additional cost stated"))</f>
        <v/>
      </c>
      <c r="E14" s="16">
        <f>IF(E11=0,"None stated",IF(SUM(IF(AND('Scope Comparison'!H6="Additional cost",'Scope Comparison'!I6=""),1,0),IF(AND('Scope Comparison'!H7="Additional cost",'Scope Comparison'!I7=""),1,0),IF(AND('Scope Comparison'!H8="Additional cost",'Scope Comparison'!I8=""),1,0),IF(AND('Scope Comparison'!H9="Additional cost",'Scope Comparison'!I9=""),1,0),IF(AND('Scope Comparison'!H10="Additional cost",'Scope Comparison'!I10=""),1,0),IF(AND('Scope Comparison'!H11="Additional cost",'Scope Comparison'!I11=""),1,0),IF(AND('Scope Comparison'!H12="Additional cost",'Scope Comparison'!I12=""),1,0),IF(AND('Scope Comparison'!H13="Additional cost",'Scope Comparison'!I13=""),1,0),IF(AND('Scope Comparison'!H14="Additional cost",'Scope Comparison'!I14=""),1,0),IF(AND('Scope Comparison'!H15="Additional cost",'Scope Comparison'!I15=""),1,0),IF(AND('Scope Comparison'!H16="Additional cost",'Scope Comparison'!I16=""),1,0),IF(AND('Scope Comparison'!H17="Additional cost",'Scope Comparison'!I17=""),1,0),IF(AND('Scope Comparison'!H19="Additional cost",'Scope Comparison'!I19=""),1,0),IF(AND('Scope Comparison'!H20="Additional cost",'Scope Comparison'!I20=""),1,0),IF(AND('Scope Comparison'!H21="Additional cost",'Scope Comparison'!I21=""),1,0),IF(AND('Scope Comparison'!H22="Additional cost",'Scope Comparison'!I22=""),1,0),IF(AND('Scope Comparison'!H23="Additional cost",'Scope Comparison'!I23=""),1,0),IF(AND('Scope Comparison'!H24="Additional cost",'Scope Comparison'!I24=""),1,0),IF(AND('Scope Comparison'!H25="Additional cost",'Scope Comparison'!I25=""),1,0),IF(AND('Scope Comparison'!H26="Additional cost",'Scope Comparison'!I26=""),1,0),IF(AND('Scope Comparison'!H27="Additional cost",'Scope Comparison'!I27=""),1,0),IF(AND('Scope Comparison'!H28="Additional cost",'Scope Comparison'!I28=""),1,0),IF(AND('Scope Comparison'!H29="Additional cost",'Scope Comparison'!I29=""),1,0),IF(AND('Scope Comparison'!H31="Additional cost",'Scope Comparison'!I31=""),1,0),IF(AND('Scope Comparison'!H32="Additional cost",'Scope Comparison'!I32=""),1,0),IF(AND('Scope Comparison'!H33="Additional cost",'Scope Comparison'!I33=""),1,0),IF(AND('Scope Comparison'!H34="Additional cost",'Scope Comparison'!I34=""),1,0),IF(AND('Scope Comparison'!H35="Additional cost",'Scope Comparison'!I35=""),1,0),IF(AND('Scope Comparison'!H36="Additional cost",'Scope Comparison'!I36=""),1,0),IF(AND('Scope Comparison'!H37="Additional cost",'Scope Comparison'!I37=""),1,0),IF(AND('Scope Comparison'!H38="Additional cost",'Scope Comparison'!I38=""),1,0),IF(AND('Scope Comparison'!H40="Additional cost",'Scope Comparison'!I40=""),1,0),IF(AND('Scope Comparison'!H41="Additional cost",'Scope Comparison'!I41=""),1,0),IF(AND('Scope Comparison'!H42="Additional cost",'Scope Comparison'!I42=""),1,0),IF(AND('Scope Comparison'!H43="Additional cost",'Scope Comparison'!I43=""),1,0),IF(AND('Scope Comparison'!H44="Additional cost",'Scope Comparison'!I44=""),1,0),IF(AND('Scope Comparison'!H45="Additional cost",'Scope Comparison'!I45=""),1,0))&gt;0,"Unpriced additional cost","Additional cost stated"))</f>
        <v/>
      </c>
    </row>
    <row r="15">
      <c r="A15" s="15" t="inlineStr">
        <is>
          <t>Decision note</t>
        </is>
      </c>
      <c r="B15" s="16">
        <f>IF(B13&gt;0,"Correct invalid entries",IF(B12&gt;0,"Clarification required","Comparable on recorded fields"))</f>
        <v/>
      </c>
      <c r="C15" s="16">
        <f>IF(C13&gt;0,"Correct invalid entries",IF(C12&gt;0,"Clarification required","Comparable on recorded fields"))</f>
        <v/>
      </c>
      <c r="D15" s="16">
        <f>IF(D13&gt;0,"Correct invalid entries",IF(D12&gt;0,"Clarification required","Comparable on recorded fields"))</f>
        <v/>
      </c>
      <c r="E15" s="16">
        <f>IF(E13&gt;0,"Correct invalid entries",IF(E12&gt;0,"Clarification required","Comparable on recorded fields"))</f>
        <v/>
      </c>
    </row>
  </sheetData>
  <sheetProtection selectLockedCells="0" selectUnlockedCells="1" sheet="1" objects="0" insertRows="1" insertHyperlinks="1" autoFilter="1" scenarios="0" formatColumns="1" deleteColumns="1" insertColumns="1" pivotTables="1" deleteRows="1" formatCells="1" formatRows="1" sort="1" password="E97E"/>
  <mergeCells count="2">
    <mergeCell ref="A2:E2"/>
    <mergeCell ref="A1:E1"/>
  </mergeCells>
  <pageMargins left="0.25" right="0.25" top="0.5" bottom="0.5" header="0.5" footer="0.5"/>
  <pageSetup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Milnsbridge Managed IT Services</dc:creator>
  <dc:title>IT Support Quote Comparison Worksheet - Hypothetical Worked Example</dc:title>
  <dc:description>Compares known costs, scope and unresolved terms across up to four proposals.</dc:description>
  <dc:subject>Neutral worksheet for comparing IT support proposals</dc:subject>
  <dcterms:created xsi:type="dcterms:W3CDTF">2026-08-30T03:30:11Z</dcterms:created>
  <dcterms:modified xsi:type="dcterms:W3CDTF">2026-08-30T03:30:11Z</dcterms:modified>
  <cp:lastModifiedBy>Milnsbridge Managed IT Services</cp:lastModifiedBy>
</cp:coreProperties>
</file>